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Elena\Downloads\BIODIVAL\"/>
    </mc:Choice>
  </mc:AlternateContent>
  <xr:revisionPtr revIDLastSave="0" documentId="13_ncr:1_{3E093BD2-A935-4D0C-992B-AC5CAF4DF70B}" xr6:coauthVersionLast="47" xr6:coauthVersionMax="47" xr10:uidLastSave="{00000000-0000-0000-0000-000000000000}"/>
  <bookViews>
    <workbookView xWindow="-108" yWindow="-108" windowWidth="23256" windowHeight="12576" activeTab="1" xr2:uid="{00000000-000D-0000-FFFF-FFFF00000000}"/>
  </bookViews>
  <sheets>
    <sheet name="Lisez-moi" sheetId="5" r:id="rId1"/>
    <sheet name="Calculateur" sheetId="3" r:id="rId2"/>
    <sheet name="Données fixes" sheetId="2" r:id="rId3"/>
    <sheet name="Prix des chaudières" sheetId="4" r:id="rId4"/>
    <sheet name="Dimensionnement ballon tampon"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3" l="1"/>
  <c r="E7" i="6"/>
  <c r="E3" i="6"/>
  <c r="H113" i="3" l="1"/>
  <c r="H104" i="3"/>
  <c r="I85" i="3"/>
  <c r="J85" i="3"/>
  <c r="K85" i="3"/>
  <c r="L85" i="3"/>
  <c r="M85" i="3"/>
  <c r="N85" i="3"/>
  <c r="O85" i="3"/>
  <c r="P85" i="3"/>
  <c r="Q85" i="3"/>
  <c r="R85" i="3"/>
  <c r="S85" i="3"/>
  <c r="T85" i="3"/>
  <c r="U85" i="3"/>
  <c r="V85" i="3"/>
  <c r="W85" i="3"/>
  <c r="X85" i="3"/>
  <c r="Y85" i="3"/>
  <c r="Z85" i="3"/>
  <c r="AA85" i="3"/>
  <c r="H95" i="3"/>
  <c r="H83" i="3"/>
  <c r="H84" i="3"/>
  <c r="H82" i="3"/>
  <c r="H85" i="3" l="1"/>
  <c r="H114" i="3" s="1"/>
  <c r="D31" i="3"/>
  <c r="J64" i="3" s="1"/>
  <c r="C30" i="3"/>
  <c r="B29" i="3"/>
  <c r="Q62" i="3" s="1"/>
  <c r="H105" i="3" l="1"/>
  <c r="H96" i="3"/>
  <c r="U62" i="3"/>
  <c r="H62" i="3"/>
  <c r="H71" i="3" s="1"/>
  <c r="I62" i="3"/>
  <c r="W62" i="3"/>
  <c r="O62" i="3"/>
  <c r="M62" i="3"/>
  <c r="Q63" i="3"/>
  <c r="J88" i="3"/>
  <c r="R88" i="3"/>
  <c r="Z88" i="3"/>
  <c r="S88" i="3"/>
  <c r="T88" i="3"/>
  <c r="M88" i="3"/>
  <c r="N88" i="3"/>
  <c r="V88" i="3"/>
  <c r="W88" i="3"/>
  <c r="P88" i="3"/>
  <c r="X88" i="3"/>
  <c r="H88" i="3"/>
  <c r="I88" i="3"/>
  <c r="Q88" i="3"/>
  <c r="Y88" i="3"/>
  <c r="K88" i="3"/>
  <c r="AA88" i="3"/>
  <c r="L88" i="3"/>
  <c r="U88" i="3"/>
  <c r="O88" i="3"/>
  <c r="AA64" i="3"/>
  <c r="S64" i="3"/>
  <c r="T62" i="3"/>
  <c r="L62" i="3"/>
  <c r="R64" i="3"/>
  <c r="AA62" i="3"/>
  <c r="S62" i="3"/>
  <c r="K62" i="3"/>
  <c r="K64" i="3"/>
  <c r="Z62" i="3"/>
  <c r="R62" i="3"/>
  <c r="J62" i="3"/>
  <c r="Y62" i="3"/>
  <c r="X63" i="3"/>
  <c r="M87" i="3"/>
  <c r="U87" i="3"/>
  <c r="V87" i="3"/>
  <c r="W87" i="3"/>
  <c r="P87" i="3"/>
  <c r="Q87" i="3"/>
  <c r="Z87" i="3"/>
  <c r="R87" i="3"/>
  <c r="K87" i="3"/>
  <c r="S87" i="3"/>
  <c r="AA87" i="3"/>
  <c r="L87" i="3"/>
  <c r="T87" i="3"/>
  <c r="H87" i="3"/>
  <c r="N87" i="3"/>
  <c r="O87" i="3"/>
  <c r="X87" i="3"/>
  <c r="I87" i="3"/>
  <c r="Y87" i="3"/>
  <c r="J87" i="3"/>
  <c r="X62" i="3"/>
  <c r="P62" i="3"/>
  <c r="P63" i="3"/>
  <c r="L64" i="3"/>
  <c r="O89" i="3"/>
  <c r="W89" i="3"/>
  <c r="P89" i="3"/>
  <c r="Q89" i="3"/>
  <c r="J89" i="3"/>
  <c r="Z89" i="3"/>
  <c r="S89" i="3"/>
  <c r="H89" i="3"/>
  <c r="T89" i="3"/>
  <c r="M89" i="3"/>
  <c r="U89" i="3"/>
  <c r="N89" i="3"/>
  <c r="V89" i="3"/>
  <c r="X89" i="3"/>
  <c r="I89" i="3"/>
  <c r="Y89" i="3"/>
  <c r="R89" i="3"/>
  <c r="K89" i="3"/>
  <c r="AA89" i="3"/>
  <c r="L89" i="3"/>
  <c r="V62" i="3"/>
  <c r="N62" i="3"/>
  <c r="Z64" i="3"/>
  <c r="Y64" i="3"/>
  <c r="P64" i="3"/>
  <c r="Q64" i="3"/>
  <c r="X64" i="3"/>
  <c r="W64" i="3"/>
  <c r="O64" i="3"/>
  <c r="V64" i="3"/>
  <c r="N64" i="3"/>
  <c r="H64" i="3"/>
  <c r="H73" i="3" s="1"/>
  <c r="U64" i="3"/>
  <c r="M64" i="3"/>
  <c r="I64" i="3"/>
  <c r="T64" i="3"/>
  <c r="W63" i="3"/>
  <c r="V63" i="3"/>
  <c r="N63" i="3"/>
  <c r="H63" i="3"/>
  <c r="H72" i="3" s="1"/>
  <c r="U63" i="3"/>
  <c r="M63" i="3"/>
  <c r="AA63" i="3"/>
  <c r="S63" i="3"/>
  <c r="K63" i="3"/>
  <c r="Z63" i="3"/>
  <c r="R63" i="3"/>
  <c r="J63" i="3"/>
  <c r="O63" i="3"/>
  <c r="I63" i="3"/>
  <c r="T63" i="3"/>
  <c r="L63" i="3"/>
  <c r="Y63" i="3"/>
  <c r="S90" i="3" l="1"/>
  <c r="S97" i="3" s="1"/>
  <c r="I90" i="3"/>
  <c r="I97" i="3" s="1"/>
  <c r="I71" i="3"/>
  <c r="J71" i="3" s="1"/>
  <c r="K71" i="3" s="1"/>
  <c r="L71" i="3" s="1"/>
  <c r="M71" i="3" s="1"/>
  <c r="N71" i="3" s="1"/>
  <c r="O71" i="3" s="1"/>
  <c r="P71" i="3" s="1"/>
  <c r="Q71" i="3" s="1"/>
  <c r="R71" i="3" s="1"/>
  <c r="S71" i="3" s="1"/>
  <c r="T71" i="3" s="1"/>
  <c r="U71" i="3" s="1"/>
  <c r="V71" i="3" s="1"/>
  <c r="W71" i="3" s="1"/>
  <c r="X71" i="3" s="1"/>
  <c r="Y71" i="3" s="1"/>
  <c r="Z71" i="3" s="1"/>
  <c r="AA71" i="3" s="1"/>
  <c r="X90" i="3"/>
  <c r="W90" i="3"/>
  <c r="V90" i="3"/>
  <c r="J90" i="3"/>
  <c r="Y90" i="3"/>
  <c r="U90" i="3"/>
  <c r="K90" i="3"/>
  <c r="I72" i="3"/>
  <c r="J72" i="3" s="1"/>
  <c r="K72" i="3" s="1"/>
  <c r="L72" i="3" s="1"/>
  <c r="M72" i="3" s="1"/>
  <c r="N72" i="3" s="1"/>
  <c r="O72" i="3" s="1"/>
  <c r="P72" i="3" s="1"/>
  <c r="Q72" i="3" s="1"/>
  <c r="R72" i="3" s="1"/>
  <c r="S72" i="3" s="1"/>
  <c r="T72" i="3" s="1"/>
  <c r="U72" i="3" s="1"/>
  <c r="V72" i="3" s="1"/>
  <c r="W72" i="3" s="1"/>
  <c r="X72" i="3" s="1"/>
  <c r="Y72" i="3" s="1"/>
  <c r="Z72" i="3" s="1"/>
  <c r="AA72" i="3" s="1"/>
  <c r="R90" i="3"/>
  <c r="N90" i="3"/>
  <c r="Z90" i="3"/>
  <c r="L90" i="3"/>
  <c r="M90" i="3"/>
  <c r="O90" i="3"/>
  <c r="H90" i="3"/>
  <c r="Q90" i="3"/>
  <c r="AA90" i="3"/>
  <c r="I73" i="3"/>
  <c r="J73" i="3" s="1"/>
  <c r="K73" i="3" s="1"/>
  <c r="L73" i="3" s="1"/>
  <c r="M73" i="3" s="1"/>
  <c r="N73" i="3" s="1"/>
  <c r="O73" i="3" s="1"/>
  <c r="P73" i="3" s="1"/>
  <c r="Q73" i="3" s="1"/>
  <c r="R73" i="3" s="1"/>
  <c r="S73" i="3" s="1"/>
  <c r="T73" i="3" s="1"/>
  <c r="U73" i="3" s="1"/>
  <c r="V73" i="3" s="1"/>
  <c r="W73" i="3" s="1"/>
  <c r="X73" i="3" s="1"/>
  <c r="Y73" i="3" s="1"/>
  <c r="Z73" i="3" s="1"/>
  <c r="AA73" i="3" s="1"/>
  <c r="T90" i="3"/>
  <c r="P90" i="3"/>
  <c r="D21" i="3"/>
  <c r="C21" i="3"/>
  <c r="I106" i="3" l="1"/>
  <c r="I115" i="3"/>
  <c r="S115" i="3"/>
  <c r="S106" i="3"/>
  <c r="H97" i="3"/>
  <c r="H106" i="3"/>
  <c r="H115" i="3"/>
  <c r="O97" i="3"/>
  <c r="O115" i="3"/>
  <c r="O106" i="3"/>
  <c r="M97" i="3"/>
  <c r="M115" i="3"/>
  <c r="M106" i="3"/>
  <c r="L97" i="3"/>
  <c r="L106" i="3"/>
  <c r="L115" i="3"/>
  <c r="J97" i="3"/>
  <c r="J115" i="3"/>
  <c r="J106" i="3"/>
  <c r="K97" i="3"/>
  <c r="K106" i="3"/>
  <c r="K115" i="3"/>
  <c r="U97" i="3"/>
  <c r="U106" i="3"/>
  <c r="U115" i="3"/>
  <c r="P97" i="3"/>
  <c r="P115" i="3"/>
  <c r="P106" i="3"/>
  <c r="Y97" i="3"/>
  <c r="Y106" i="3"/>
  <c r="Y115" i="3"/>
  <c r="T97" i="3"/>
  <c r="T106" i="3"/>
  <c r="T115" i="3"/>
  <c r="Z97" i="3"/>
  <c r="Z106" i="3"/>
  <c r="Z115" i="3"/>
  <c r="N97" i="3"/>
  <c r="N106" i="3"/>
  <c r="N115" i="3"/>
  <c r="V97" i="3"/>
  <c r="V115" i="3"/>
  <c r="V106" i="3"/>
  <c r="AA97" i="3"/>
  <c r="AA106" i="3"/>
  <c r="AA115" i="3"/>
  <c r="R97" i="3"/>
  <c r="R106" i="3"/>
  <c r="R115" i="3"/>
  <c r="W97" i="3"/>
  <c r="W115" i="3"/>
  <c r="W106" i="3"/>
  <c r="Q97" i="3"/>
  <c r="Q115" i="3"/>
  <c r="Q106" i="3"/>
  <c r="X97" i="3"/>
  <c r="X115" i="3"/>
  <c r="X106" i="3"/>
  <c r="C28" i="3"/>
  <c r="D28" i="3"/>
  <c r="B28" i="3"/>
  <c r="C20" i="3"/>
  <c r="C27" i="3" s="1"/>
  <c r="B20" i="3"/>
  <c r="B27" i="3" s="1"/>
  <c r="D19" i="3"/>
  <c r="D26" i="3" s="1"/>
  <c r="D20" i="3"/>
  <c r="D27" i="3" s="1"/>
  <c r="C19" i="3"/>
  <c r="C26" i="3" s="1"/>
  <c r="B19" i="3"/>
  <c r="B26" i="3" s="1"/>
  <c r="B34" i="3" l="1"/>
  <c r="T65" i="3" s="1"/>
  <c r="B36" i="3"/>
  <c r="V67" i="3" s="1"/>
  <c r="B35" i="3"/>
  <c r="R65" i="3" l="1"/>
  <c r="Q65" i="3"/>
  <c r="M65" i="3"/>
  <c r="L65" i="3"/>
  <c r="Y65" i="3"/>
  <c r="U65" i="3"/>
  <c r="J65" i="3"/>
  <c r="AA67" i="3"/>
  <c r="M67" i="3"/>
  <c r="O65" i="3"/>
  <c r="AA65" i="3"/>
  <c r="S65" i="3"/>
  <c r="N65" i="3"/>
  <c r="L67" i="3"/>
  <c r="O116" i="3"/>
  <c r="O117" i="3" s="1"/>
  <c r="W116" i="3"/>
  <c r="W117" i="3" s="1"/>
  <c r="P116" i="3"/>
  <c r="P117" i="3" s="1"/>
  <c r="X116" i="3"/>
  <c r="X117" i="3" s="1"/>
  <c r="I116" i="3"/>
  <c r="I117" i="3" s="1"/>
  <c r="Q116" i="3"/>
  <c r="Q117" i="3" s="1"/>
  <c r="Y116" i="3"/>
  <c r="Y117" i="3" s="1"/>
  <c r="Z116" i="3"/>
  <c r="Z117" i="3" s="1"/>
  <c r="K116" i="3"/>
  <c r="K117" i="3" s="1"/>
  <c r="S116" i="3"/>
  <c r="S117" i="3" s="1"/>
  <c r="AA116" i="3"/>
  <c r="AA117" i="3" s="1"/>
  <c r="U116" i="3"/>
  <c r="U117" i="3" s="1"/>
  <c r="V116" i="3"/>
  <c r="V117" i="3" s="1"/>
  <c r="R116" i="3"/>
  <c r="R117" i="3" s="1"/>
  <c r="L116" i="3"/>
  <c r="L117" i="3" s="1"/>
  <c r="T116" i="3"/>
  <c r="T117" i="3" s="1"/>
  <c r="H116" i="3"/>
  <c r="H117" i="3" s="1"/>
  <c r="H118" i="3" s="1"/>
  <c r="M116" i="3"/>
  <c r="M117" i="3" s="1"/>
  <c r="N116" i="3"/>
  <c r="N117" i="3" s="1"/>
  <c r="J116" i="3"/>
  <c r="J117" i="3" s="1"/>
  <c r="X65" i="3"/>
  <c r="P65" i="3"/>
  <c r="K65" i="3"/>
  <c r="V65" i="3"/>
  <c r="I65" i="3"/>
  <c r="R66" i="3"/>
  <c r="K107" i="3"/>
  <c r="K108" i="3" s="1"/>
  <c r="S107" i="3"/>
  <c r="S108" i="3" s="1"/>
  <c r="AA107" i="3"/>
  <c r="AA108" i="3" s="1"/>
  <c r="L107" i="3"/>
  <c r="L108" i="3" s="1"/>
  <c r="T107" i="3"/>
  <c r="T108" i="3" s="1"/>
  <c r="H107" i="3"/>
  <c r="M107" i="3"/>
  <c r="M108" i="3" s="1"/>
  <c r="U107" i="3"/>
  <c r="U108" i="3" s="1"/>
  <c r="O107" i="3"/>
  <c r="O108" i="3" s="1"/>
  <c r="W107" i="3"/>
  <c r="W108" i="3" s="1"/>
  <c r="Q107" i="3"/>
  <c r="Q108" i="3" s="1"/>
  <c r="R107" i="3"/>
  <c r="R108" i="3" s="1"/>
  <c r="V107" i="3"/>
  <c r="V108" i="3" s="1"/>
  <c r="P107" i="3"/>
  <c r="P108" i="3" s="1"/>
  <c r="X107" i="3"/>
  <c r="X108" i="3" s="1"/>
  <c r="I107" i="3"/>
  <c r="I108" i="3" s="1"/>
  <c r="Y107" i="3"/>
  <c r="Y108" i="3" s="1"/>
  <c r="J107" i="3"/>
  <c r="J108" i="3" s="1"/>
  <c r="Z107" i="3"/>
  <c r="Z108" i="3" s="1"/>
  <c r="N107" i="3"/>
  <c r="N108" i="3" s="1"/>
  <c r="K67" i="3"/>
  <c r="W67" i="3"/>
  <c r="W65" i="3"/>
  <c r="S67" i="3"/>
  <c r="Q67" i="3"/>
  <c r="X67" i="3"/>
  <c r="P67" i="3"/>
  <c r="Z65" i="3"/>
  <c r="H65" i="3"/>
  <c r="H74" i="3" s="1"/>
  <c r="Y67" i="3"/>
  <c r="O67" i="3"/>
  <c r="O98" i="3"/>
  <c r="O99" i="3" s="1"/>
  <c r="W98" i="3"/>
  <c r="W99" i="3" s="1"/>
  <c r="Z98" i="3"/>
  <c r="Z99" i="3" s="1"/>
  <c r="AA98" i="3"/>
  <c r="AA99" i="3" s="1"/>
  <c r="H98" i="3"/>
  <c r="H99" i="3" s="1"/>
  <c r="H100" i="3" s="1"/>
  <c r="M98" i="3"/>
  <c r="M99" i="3" s="1"/>
  <c r="P98" i="3"/>
  <c r="P99" i="3" s="1"/>
  <c r="X98" i="3"/>
  <c r="X99" i="3" s="1"/>
  <c r="J98" i="3"/>
  <c r="J99" i="3" s="1"/>
  <c r="S98" i="3"/>
  <c r="S99" i="3" s="1"/>
  <c r="U98" i="3"/>
  <c r="U99" i="3" s="1"/>
  <c r="N98" i="3"/>
  <c r="N99" i="3" s="1"/>
  <c r="I98" i="3"/>
  <c r="I99" i="3" s="1"/>
  <c r="Q98" i="3"/>
  <c r="Q99" i="3" s="1"/>
  <c r="Y98" i="3"/>
  <c r="Y99" i="3" s="1"/>
  <c r="R98" i="3"/>
  <c r="R99" i="3" s="1"/>
  <c r="K98" i="3"/>
  <c r="K99" i="3" s="1"/>
  <c r="T98" i="3"/>
  <c r="T99" i="3" s="1"/>
  <c r="V98" i="3"/>
  <c r="V99" i="3" s="1"/>
  <c r="L98" i="3"/>
  <c r="L99" i="3" s="1"/>
  <c r="O66" i="3"/>
  <c r="N66" i="3"/>
  <c r="X66" i="3"/>
  <c r="H66" i="3"/>
  <c r="H75" i="3" s="1"/>
  <c r="Y66" i="3"/>
  <c r="P66" i="3"/>
  <c r="Q66" i="3"/>
  <c r="K66" i="3"/>
  <c r="J66" i="3"/>
  <c r="U66" i="3"/>
  <c r="N67" i="3"/>
  <c r="M66" i="3"/>
  <c r="R67" i="3"/>
  <c r="T67" i="3"/>
  <c r="AA66" i="3"/>
  <c r="L66" i="3"/>
  <c r="Z67" i="3"/>
  <c r="I67" i="3"/>
  <c r="W66" i="3"/>
  <c r="H67" i="3"/>
  <c r="H76" i="3" s="1"/>
  <c r="I66" i="3"/>
  <c r="J67" i="3"/>
  <c r="U67" i="3"/>
  <c r="T66" i="3"/>
  <c r="S66" i="3"/>
  <c r="V66" i="3"/>
  <c r="Z66" i="3"/>
  <c r="I118" i="3" l="1"/>
  <c r="J118" i="3" s="1"/>
  <c r="K118" i="3" s="1"/>
  <c r="L118" i="3" s="1"/>
  <c r="M118" i="3" s="1"/>
  <c r="N118" i="3" s="1"/>
  <c r="O118" i="3" s="1"/>
  <c r="P118" i="3" s="1"/>
  <c r="Q118" i="3" s="1"/>
  <c r="R118" i="3" s="1"/>
  <c r="S118" i="3" s="1"/>
  <c r="T118" i="3" s="1"/>
  <c r="U118" i="3" s="1"/>
  <c r="V118" i="3" s="1"/>
  <c r="W118" i="3" s="1"/>
  <c r="X118" i="3" s="1"/>
  <c r="Y118" i="3" s="1"/>
  <c r="Z118" i="3" s="1"/>
  <c r="AA118" i="3" s="1"/>
  <c r="I74" i="3"/>
  <c r="J74" i="3" s="1"/>
  <c r="K74" i="3" s="1"/>
  <c r="L74" i="3" s="1"/>
  <c r="M74" i="3" s="1"/>
  <c r="N74" i="3" s="1"/>
  <c r="O74" i="3" s="1"/>
  <c r="P74" i="3" s="1"/>
  <c r="Q74" i="3" s="1"/>
  <c r="R74" i="3" s="1"/>
  <c r="S74" i="3" s="1"/>
  <c r="T74" i="3" s="1"/>
  <c r="U74" i="3" s="1"/>
  <c r="V74" i="3" s="1"/>
  <c r="W74" i="3" s="1"/>
  <c r="X74" i="3" s="1"/>
  <c r="Y74" i="3" s="1"/>
  <c r="Z74" i="3" s="1"/>
  <c r="AA74" i="3" s="1"/>
  <c r="H108" i="3"/>
  <c r="H109" i="3" s="1"/>
  <c r="I109" i="3" s="1"/>
  <c r="J109" i="3" s="1"/>
  <c r="K109" i="3" s="1"/>
  <c r="L109" i="3" s="1"/>
  <c r="M109" i="3" s="1"/>
  <c r="N109" i="3" s="1"/>
  <c r="O109" i="3" s="1"/>
  <c r="P109" i="3" s="1"/>
  <c r="Q109" i="3" s="1"/>
  <c r="R109" i="3" s="1"/>
  <c r="S109" i="3" s="1"/>
  <c r="T109" i="3" s="1"/>
  <c r="U109" i="3" s="1"/>
  <c r="V109" i="3" s="1"/>
  <c r="W109" i="3" s="1"/>
  <c r="X109" i="3" s="1"/>
  <c r="Y109" i="3" s="1"/>
  <c r="Z109" i="3" s="1"/>
  <c r="AA109" i="3" s="1"/>
  <c r="I100" i="3"/>
  <c r="J100" i="3" s="1"/>
  <c r="K100" i="3" s="1"/>
  <c r="L100" i="3" s="1"/>
  <c r="M100" i="3" s="1"/>
  <c r="N100" i="3" s="1"/>
  <c r="O100" i="3" s="1"/>
  <c r="P100" i="3" s="1"/>
  <c r="Q100" i="3" s="1"/>
  <c r="R100" i="3" s="1"/>
  <c r="S100" i="3" s="1"/>
  <c r="T100" i="3" s="1"/>
  <c r="U100" i="3" s="1"/>
  <c r="V100" i="3" s="1"/>
  <c r="W100" i="3" s="1"/>
  <c r="X100" i="3" s="1"/>
  <c r="Y100" i="3" s="1"/>
  <c r="Z100" i="3" s="1"/>
  <c r="AA100" i="3" s="1"/>
  <c r="I76" i="3"/>
  <c r="J76" i="3" s="1"/>
  <c r="K76" i="3" s="1"/>
  <c r="L76" i="3" s="1"/>
  <c r="M76" i="3" s="1"/>
  <c r="N76" i="3" s="1"/>
  <c r="O76" i="3" s="1"/>
  <c r="P76" i="3" s="1"/>
  <c r="Q76" i="3" s="1"/>
  <c r="R76" i="3" s="1"/>
  <c r="S76" i="3" s="1"/>
  <c r="T76" i="3" s="1"/>
  <c r="U76" i="3" s="1"/>
  <c r="V76" i="3" s="1"/>
  <c r="W76" i="3" s="1"/>
  <c r="X76" i="3" s="1"/>
  <c r="Y76" i="3" s="1"/>
  <c r="Z76" i="3" s="1"/>
  <c r="AA76" i="3" s="1"/>
  <c r="I75" i="3"/>
  <c r="J75" i="3" s="1"/>
  <c r="K75" i="3" s="1"/>
  <c r="L75" i="3" s="1"/>
  <c r="M75" i="3" s="1"/>
  <c r="N75" i="3" s="1"/>
  <c r="O75" i="3" s="1"/>
  <c r="P75" i="3" s="1"/>
  <c r="Q75" i="3" s="1"/>
  <c r="R75" i="3" s="1"/>
  <c r="S75" i="3" s="1"/>
  <c r="T75" i="3" s="1"/>
  <c r="U75" i="3" s="1"/>
  <c r="V75" i="3" s="1"/>
  <c r="W75" i="3" s="1"/>
  <c r="X75" i="3" s="1"/>
  <c r="Y75" i="3" s="1"/>
  <c r="Z75" i="3" s="1"/>
  <c r="AA75" i="3" s="1"/>
</calcChain>
</file>

<file path=xl/sharedStrings.xml><?xml version="1.0" encoding="utf-8"?>
<sst xmlns="http://schemas.openxmlformats.org/spreadsheetml/2006/main" count="196" uniqueCount="115">
  <si>
    <t>Mazout</t>
  </si>
  <si>
    <t>€ ttc d'après devis</t>
  </si>
  <si>
    <t>Gaz Naturel</t>
  </si>
  <si>
    <t>Propane</t>
  </si>
  <si>
    <t>Consommation actuelle annuelle</t>
  </si>
  <si>
    <t>litres</t>
  </si>
  <si>
    <t>m³</t>
  </si>
  <si>
    <t>kg</t>
  </si>
  <si>
    <t>Équivalence énergétique simplifiée</t>
  </si>
  <si>
    <t>Combustible</t>
  </si>
  <si>
    <t>Unité</t>
  </si>
  <si>
    <t>kWh</t>
  </si>
  <si>
    <t>litre</t>
  </si>
  <si>
    <t>Gaz naturel</t>
  </si>
  <si>
    <t>PCI</t>
  </si>
  <si>
    <t>PCS</t>
  </si>
  <si>
    <t>Contenu énergétique</t>
  </si>
  <si>
    <t>Pellets</t>
  </si>
  <si>
    <t>H: 8 %</t>
  </si>
  <si>
    <t>stère</t>
  </si>
  <si>
    <t>H: 20 %</t>
  </si>
  <si>
    <t>Bois</t>
  </si>
  <si>
    <t>m³ de gaz naturel</t>
  </si>
  <si>
    <t>kg de propane</t>
  </si>
  <si>
    <t>kg de pellets</t>
  </si>
  <si>
    <t>Rendement chaudière</t>
  </si>
  <si>
    <t>Plaquette</t>
  </si>
  <si>
    <t>%</t>
  </si>
  <si>
    <t>Vieille chaudière mazout</t>
  </si>
  <si>
    <t>Chaudière haut rendement récente</t>
  </si>
  <si>
    <t>Plaquettes</t>
  </si>
  <si>
    <t>Bûches</t>
  </si>
  <si>
    <t>€/kWh</t>
  </si>
  <si>
    <t>€/litre</t>
  </si>
  <si>
    <t>Pellets vrac</t>
  </si>
  <si>
    <t>€/tonne</t>
  </si>
  <si>
    <t>€/map</t>
  </si>
  <si>
    <t>€/stère</t>
  </si>
  <si>
    <t>Chaudière gaz condensation</t>
  </si>
  <si>
    <t>Total</t>
  </si>
  <si>
    <t>map</t>
  </si>
  <si>
    <t>stère de bûches de feuillus durs</t>
  </si>
  <si>
    <t>Coût annuel moyen combustibles (€)</t>
  </si>
  <si>
    <t>n.a.</t>
  </si>
  <si>
    <t xml:space="preserve">€/m³ </t>
  </si>
  <si>
    <t>considérant gaz naturel wallon 11,92 kWh/m³ sur PCS</t>
  </si>
  <si>
    <t xml:space="preserve">€/kg </t>
  </si>
  <si>
    <t>15°C, 1 bar</t>
  </si>
  <si>
    <t>Unité de mesure</t>
  </si>
  <si>
    <t>Prix</t>
  </si>
  <si>
    <t>Coûts moyen des combustibles (2008-2018)</t>
  </si>
  <si>
    <t>Combustibles</t>
  </si>
  <si>
    <t>Remarque</t>
  </si>
  <si>
    <t>Dépenses annuelles</t>
  </si>
  <si>
    <t>Dépenses cumulées</t>
  </si>
  <si>
    <t>Chaudière</t>
  </si>
  <si>
    <t>Écon. Combu</t>
  </si>
  <si>
    <t>Coût combu. Fossile</t>
  </si>
  <si>
    <t>Surcoût biomasse</t>
  </si>
  <si>
    <t>Combu. Pellets</t>
  </si>
  <si>
    <t>Combu fossile évité</t>
  </si>
  <si>
    <t>Solution PLAQUETTES</t>
  </si>
  <si>
    <t>Solution PELLETS</t>
  </si>
  <si>
    <t>Solution BÛCHES</t>
  </si>
  <si>
    <t>Combu. Plaqu.</t>
  </si>
  <si>
    <t>Combu. Bûches</t>
  </si>
  <si>
    <t>1 l de mazout correspond à</t>
  </si>
  <si>
    <t>Sol. Pellets</t>
  </si>
  <si>
    <t>Sol. Plaquettes</t>
  </si>
  <si>
    <t>Sol. Bûches</t>
  </si>
  <si>
    <t>Comparatif des solutions proposées</t>
  </si>
  <si>
    <t>Coûts nouvelle chaudière (inclus installation, silo, ballon tampon, cuve, etc.)</t>
  </si>
  <si>
    <t>Données du graphique "Dépenses cumulées"</t>
  </si>
  <si>
    <t>Données du graphique "Temps de retour sur investissement"</t>
  </si>
  <si>
    <t>Cet outil est destiné à un usage à titre indicatif et non-professionnel. Malgré tout le soin apporté à sa conception, ValBiom ne saurait être tenue responsable de l'utilisation de cet outil à d'autres fins que celle prévue.</t>
  </si>
  <si>
    <t>Fonctionnement :</t>
  </si>
  <si>
    <t>Objectifs :</t>
  </si>
  <si>
    <t xml:space="preserve">La consommation théorique de combustible biomasse, </t>
  </si>
  <si>
    <t>Le coût moyen annuel d'achat de combustible</t>
  </si>
  <si>
    <t>Les économies engendrées par la solution biomasse, par rapport à une solution fossile de même puissance</t>
  </si>
  <si>
    <t>L'utilisateur encode la consommation annuelle actuelle (ou estimée) en équivalent litre de mazout OU m³ de gaz naturel OU kg de propane</t>
  </si>
  <si>
    <t>Le calculateur convertit cette consommation en quantité de pellets OU plaquettes OU bûches (NB : cette conversion se fait sur base d'équivalences énergétiques simplifiées, indiquées dans la feuille "Données fixes")</t>
  </si>
  <si>
    <t>Calculateur développé par ValBiom, dans le cadre de sa mission de Facilitateur Bioénergies confiée par le SPW.</t>
  </si>
  <si>
    <t>Le temps de retour sur investissement d'une solution biomasse</t>
  </si>
  <si>
    <t>Sur base d'un devis le plus complet possible, l'utilisateur encode le coût total ttc d'installation des solutions à comparer.</t>
  </si>
  <si>
    <t>Dans le cas du remplacement d'une chaudière existante (ex : remplacement d'une ancienne chaudière mazout), il convient d'indiquer à titre comparatif le coût du remplacement de l'ancienne chaudière par une nouvelle de même combustible</t>
  </si>
  <si>
    <t>Version</t>
  </si>
  <si>
    <t>Date :</t>
  </si>
  <si>
    <t>Sur base des prix moyens des différents combustibles (établis par ValBiom au cours des dernières années et disponibles dans la feuille "Données fixes"), le calculateur génère un coût annuel en combustible</t>
  </si>
  <si>
    <t>La comparaison des coûts de combustibles fossiles et biomasse, en plus des coûts d'installation, permet ensuite de calculer le temps de retour sur investissement</t>
  </si>
  <si>
    <r>
      <t xml:space="preserve">Le calculateur vise à informer le porteur de projet sur différents éléments de son futur projet de </t>
    </r>
    <r>
      <rPr>
        <b/>
        <sz val="11"/>
        <color theme="1"/>
        <rFont val="Calibri"/>
        <family val="2"/>
        <scheme val="minor"/>
      </rPr>
      <t>chaudière</t>
    </r>
    <r>
      <rPr>
        <sz val="11"/>
        <color theme="1"/>
        <rFont val="Calibri"/>
        <family val="2"/>
        <scheme val="minor"/>
      </rPr>
      <t xml:space="preserve"> biomasse, en comparaison avec les solutions fossiles classiques (mazout, gaz naturel, propane).</t>
    </r>
  </si>
  <si>
    <t>Remarques importantes :</t>
  </si>
  <si>
    <t>L'utilisateur est libre de modifier les données contenues dans le feuille "Données fixes". Veuillez noter que cela impactera les résultats et interprétations des autres feuilles.</t>
  </si>
  <si>
    <t>Données non-utilisée par cette version du calculateur</t>
  </si>
  <si>
    <t>Cellules verrouillées de calcul, valeur générée automatiquement, non modifiable</t>
  </si>
  <si>
    <t>Cellules à encoder, modifiable par l'utilisateur</t>
  </si>
  <si>
    <t>Dimensionnement ballon tampon</t>
  </si>
  <si>
    <t>Chaudière pellets ou plaquettes</t>
  </si>
  <si>
    <t>litres de ballon par kW de puissance nominale installé</t>
  </si>
  <si>
    <t>Chaudière à bûches</t>
  </si>
  <si>
    <t>l de ballon par litre de colume de la chambre de combustion</t>
  </si>
  <si>
    <t>Chaudières à pellets ou à plaquettes</t>
  </si>
  <si>
    <t>Puissance nominale de la chaudière :</t>
  </si>
  <si>
    <t>kW</t>
  </si>
  <si>
    <t>Volume de ballon tampon recommandé :</t>
  </si>
  <si>
    <t>Chaudières à bûches</t>
  </si>
  <si>
    <t>Volume de la chambre de combustion de la chaudière :</t>
  </si>
  <si>
    <t>Les feuilles "Prix des chaudières" et "Dimensionnement ballon tampon" sont données à titre indicatif et ne sont pas employées par le calculateur.</t>
  </si>
  <si>
    <t>1.1</t>
  </si>
  <si>
    <r>
      <t>Le calculateur permet d'</t>
    </r>
    <r>
      <rPr>
        <b/>
        <sz val="11"/>
        <color theme="1"/>
        <rFont val="Calibri"/>
        <family val="2"/>
        <scheme val="minor"/>
      </rPr>
      <t>estimer</t>
    </r>
    <r>
      <rPr>
        <sz val="11"/>
        <color theme="1"/>
        <rFont val="Calibri"/>
        <family val="2"/>
        <scheme val="minor"/>
      </rPr>
      <t xml:space="preserve"> :</t>
    </r>
  </si>
  <si>
    <t>ValBiom ne peut être tenue responsable des conséquences de ces changements.</t>
  </si>
  <si>
    <r>
      <t xml:space="preserve">Cet outil est adapté à des projets de chaudières destinées à la production de </t>
    </r>
    <r>
      <rPr>
        <b/>
        <sz val="11"/>
        <color theme="1"/>
        <rFont val="Calibri"/>
        <family val="2"/>
        <scheme val="minor"/>
      </rPr>
      <t>chauffage</t>
    </r>
    <r>
      <rPr>
        <sz val="11"/>
        <color theme="1"/>
        <rFont val="Calibri"/>
        <family val="2"/>
        <scheme val="minor"/>
      </rPr>
      <t xml:space="preserve"> et d'</t>
    </r>
    <r>
      <rPr>
        <b/>
        <sz val="11"/>
        <color theme="1"/>
        <rFont val="Calibri"/>
        <family val="2"/>
        <scheme val="minor"/>
      </rPr>
      <t>eau chaude sanitaire</t>
    </r>
    <r>
      <rPr>
        <sz val="11"/>
        <color theme="1"/>
        <rFont val="Calibri"/>
        <family val="2"/>
        <scheme val="minor"/>
      </rPr>
      <t xml:space="preserve"> pour les particuliers (voir les PME). Les puissances de chaudière concernées sont de l'ordre de </t>
    </r>
    <r>
      <rPr>
        <b/>
        <sz val="11"/>
        <color theme="1"/>
        <rFont val="Calibri"/>
        <family val="2"/>
        <scheme val="minor"/>
      </rPr>
      <t>10 à 150-200 kW</t>
    </r>
    <r>
      <rPr>
        <sz val="11"/>
        <color theme="1"/>
        <rFont val="Calibri"/>
        <family val="2"/>
        <scheme val="minor"/>
      </rPr>
      <t>.</t>
    </r>
  </si>
  <si>
    <t>Dans le but d'éviter des erreurs de manipulation, différentes cellules, y compris celles de calculs, sont verrouillées et ne sont pas modifiables par l'utilisateur.</t>
  </si>
  <si>
    <t>Coût total annuel comb. Biomasse</t>
  </si>
  <si>
    <t>Consommation équivalente solution bois 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</si>
</sst>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u/>
      <sz val="11"/>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9" tint="0.59999389629810485"/>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1" fillId="0" borderId="0" xfId="0" applyFont="1"/>
    <xf numFmtId="0" fontId="0" fillId="2" borderId="0" xfId="0" applyFill="1"/>
    <xf numFmtId="0" fontId="0" fillId="3" borderId="0" xfId="0" applyFill="1"/>
    <xf numFmtId="0" fontId="1" fillId="0" borderId="0" xfId="0" applyFont="1" applyAlignment="1">
      <alignment horizontal="left"/>
    </xf>
    <xf numFmtId="0" fontId="1" fillId="0" borderId="0" xfId="0" applyFont="1" applyAlignment="1">
      <alignment horizontal="left"/>
    </xf>
    <xf numFmtId="0" fontId="0" fillId="0" borderId="1" xfId="0" applyBorder="1"/>
    <xf numFmtId="0" fontId="0" fillId="0" borderId="2" xfId="0" applyBorder="1"/>
    <xf numFmtId="0" fontId="0" fillId="0" borderId="3" xfId="0" applyBorder="1"/>
    <xf numFmtId="0" fontId="1" fillId="0" borderId="4" xfId="0" applyFont="1" applyBorder="1"/>
    <xf numFmtId="0" fontId="0" fillId="0" borderId="0" xfId="0" applyBorder="1"/>
    <xf numFmtId="0" fontId="0" fillId="0" borderId="5" xfId="0" applyBorder="1"/>
    <xf numFmtId="0" fontId="0" fillId="0" borderId="4" xfId="0" applyBorder="1"/>
    <xf numFmtId="0" fontId="0" fillId="0" borderId="6" xfId="0" applyBorder="1"/>
    <xf numFmtId="0" fontId="0" fillId="0" borderId="9" xfId="0" applyBorder="1"/>
    <xf numFmtId="0" fontId="0" fillId="2" borderId="0" xfId="0" applyFill="1" applyBorder="1"/>
    <xf numFmtId="0" fontId="0" fillId="2" borderId="5" xfId="0" applyFill="1" applyBorder="1"/>
    <xf numFmtId="0" fontId="0" fillId="2" borderId="7" xfId="0" applyFill="1" applyBorder="1"/>
    <xf numFmtId="0" fontId="0" fillId="2" borderId="8" xfId="0" applyFill="1" applyBorder="1"/>
    <xf numFmtId="0" fontId="0" fillId="2" borderId="9" xfId="0" applyFill="1" applyBorder="1"/>
    <xf numFmtId="0" fontId="2" fillId="0" borderId="0" xfId="0" applyFont="1"/>
    <xf numFmtId="17" fontId="0" fillId="0" borderId="0" xfId="0" applyNumberFormat="1"/>
    <xf numFmtId="0" fontId="2" fillId="4" borderId="0" xfId="0" applyFont="1" applyFill="1"/>
    <xf numFmtId="0" fontId="0" fillId="4" borderId="0" xfId="0" applyFill="1"/>
    <xf numFmtId="0" fontId="0" fillId="3" borderId="9" xfId="0" applyFill="1" applyBorder="1" applyProtection="1">
      <protection locked="0"/>
    </xf>
    <xf numFmtId="0" fontId="0" fillId="0" borderId="0" xfId="0" applyFill="1"/>
    <xf numFmtId="0" fontId="0" fillId="3" borderId="0" xfId="0" applyFill="1" applyProtection="1">
      <protection locked="0"/>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0" fillId="0" borderId="9" xfId="0" applyBorder="1" applyAlignment="1">
      <alignment horizontal="left"/>
    </xf>
    <xf numFmtId="0" fontId="1" fillId="0" borderId="4" xfId="0" applyFont="1" applyBorder="1" applyAlignment="1">
      <alignment horizontal="left"/>
    </xf>
    <xf numFmtId="0" fontId="1" fillId="0" borderId="0" xfId="0" applyFont="1" applyBorder="1" applyAlignment="1">
      <alignment horizontal="left"/>
    </xf>
    <xf numFmtId="0" fontId="1" fillId="0" borderId="5" xfId="0" applyFont="1" applyBorder="1" applyAlignment="1">
      <alignment horizontal="left"/>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0" fillId="0" borderId="13" xfId="0" applyBorder="1"/>
    <xf numFmtId="0" fontId="0" fillId="2" borderId="13" xfId="0" applyFill="1" applyBorder="1"/>
    <xf numFmtId="0" fontId="1" fillId="0" borderId="1" xfId="0" applyFont="1" applyBorder="1" applyAlignment="1"/>
    <xf numFmtId="0" fontId="1" fillId="0" borderId="2" xfId="0" applyFont="1" applyBorder="1" applyAlignment="1"/>
    <xf numFmtId="0" fontId="1" fillId="0" borderId="3" xfId="0" applyFont="1" applyBorder="1" applyAlignment="1"/>
    <xf numFmtId="0" fontId="1" fillId="0" borderId="6"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cellXfs>
  <cellStyles count="1">
    <cellStyle name="Standard" xfId="0" builtinId="0"/>
  </cellStyles>
  <dxfs count="0"/>
  <tableStyles count="0" defaultTableStyle="TableStyleMedium2" defaultPivotStyle="PivotStyleLight16"/>
  <colors>
    <mruColors>
      <color rgb="FFA26F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Dépenses cumulées (chaudière + achat combustibles) des différentes solutions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Calculateur!$G$71</c:f>
              <c:strCache>
                <c:ptCount val="1"/>
                <c:pt idx="0">
                  <c:v>Mazout</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Calculateur!$H$70:$AA$70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Calculateur!$H$71:$AA$71</c:f>
              <c:numCache>
                <c:formatCode>General</c:formatCode>
                <c:ptCount val="20"/>
                <c:pt idx="0">
                  <c:v>104342</c:v>
                </c:pt>
                <c:pt idx="1">
                  <c:v>111184</c:v>
                </c:pt>
                <c:pt idx="2">
                  <c:v>118026</c:v>
                </c:pt>
                <c:pt idx="3">
                  <c:v>124868</c:v>
                </c:pt>
                <c:pt idx="4">
                  <c:v>131710</c:v>
                </c:pt>
                <c:pt idx="5">
                  <c:v>138552</c:v>
                </c:pt>
                <c:pt idx="6">
                  <c:v>145394</c:v>
                </c:pt>
                <c:pt idx="7">
                  <c:v>152236</c:v>
                </c:pt>
                <c:pt idx="8">
                  <c:v>159078</c:v>
                </c:pt>
                <c:pt idx="9">
                  <c:v>165920</c:v>
                </c:pt>
                <c:pt idx="10">
                  <c:v>172762</c:v>
                </c:pt>
                <c:pt idx="11">
                  <c:v>179604</c:v>
                </c:pt>
                <c:pt idx="12">
                  <c:v>186446</c:v>
                </c:pt>
                <c:pt idx="13">
                  <c:v>193288</c:v>
                </c:pt>
                <c:pt idx="14">
                  <c:v>200130</c:v>
                </c:pt>
                <c:pt idx="15">
                  <c:v>206972</c:v>
                </c:pt>
                <c:pt idx="16">
                  <c:v>213814</c:v>
                </c:pt>
                <c:pt idx="17">
                  <c:v>220656</c:v>
                </c:pt>
                <c:pt idx="18">
                  <c:v>227498</c:v>
                </c:pt>
                <c:pt idx="19">
                  <c:v>234340</c:v>
                </c:pt>
              </c:numCache>
            </c:numRef>
          </c:val>
          <c:smooth val="0"/>
          <c:extLst>
            <c:ext xmlns:c16="http://schemas.microsoft.com/office/drawing/2014/chart" uri="{C3380CC4-5D6E-409C-BE32-E72D297353CC}">
              <c16:uniqueId val="{00000000-2420-4E7A-8F6F-7DF107CCDE71}"/>
            </c:ext>
          </c:extLst>
        </c:ser>
        <c:ser>
          <c:idx val="1"/>
          <c:order val="1"/>
          <c:tx>
            <c:strRef>
              <c:f>Calculateur!$G$72</c:f>
              <c:strCache>
                <c:ptCount val="1"/>
                <c:pt idx="0">
                  <c:v>Gaz naturel</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Calculateur!$H$70:$AA$70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Calculateur!$H$72:$AA$72</c:f>
              <c:numCache>
                <c:formatCode>General</c:formatCode>
                <c:ptCount val="20"/>
                <c:pt idx="0">
                  <c:v>97500</c:v>
                </c:pt>
                <c:pt idx="1">
                  <c:v>97500</c:v>
                </c:pt>
                <c:pt idx="2">
                  <c:v>97500</c:v>
                </c:pt>
                <c:pt idx="3">
                  <c:v>97500</c:v>
                </c:pt>
                <c:pt idx="4">
                  <c:v>97500</c:v>
                </c:pt>
                <c:pt idx="5">
                  <c:v>97500</c:v>
                </c:pt>
                <c:pt idx="6">
                  <c:v>97500</c:v>
                </c:pt>
                <c:pt idx="7">
                  <c:v>97500</c:v>
                </c:pt>
                <c:pt idx="8">
                  <c:v>97500</c:v>
                </c:pt>
                <c:pt idx="9">
                  <c:v>97500</c:v>
                </c:pt>
                <c:pt idx="10">
                  <c:v>97500</c:v>
                </c:pt>
                <c:pt idx="11">
                  <c:v>97500</c:v>
                </c:pt>
                <c:pt idx="12">
                  <c:v>97500</c:v>
                </c:pt>
                <c:pt idx="13">
                  <c:v>97500</c:v>
                </c:pt>
                <c:pt idx="14">
                  <c:v>97500</c:v>
                </c:pt>
                <c:pt idx="15">
                  <c:v>97500</c:v>
                </c:pt>
                <c:pt idx="16">
                  <c:v>97500</c:v>
                </c:pt>
                <c:pt idx="17">
                  <c:v>97500</c:v>
                </c:pt>
                <c:pt idx="18">
                  <c:v>97500</c:v>
                </c:pt>
                <c:pt idx="19">
                  <c:v>97500</c:v>
                </c:pt>
              </c:numCache>
            </c:numRef>
          </c:val>
          <c:smooth val="0"/>
          <c:extLst>
            <c:ext xmlns:c16="http://schemas.microsoft.com/office/drawing/2014/chart" uri="{C3380CC4-5D6E-409C-BE32-E72D297353CC}">
              <c16:uniqueId val="{00000001-2420-4E7A-8F6F-7DF107CCDE71}"/>
            </c:ext>
          </c:extLst>
        </c:ser>
        <c:ser>
          <c:idx val="2"/>
          <c:order val="2"/>
          <c:tx>
            <c:strRef>
              <c:f>Calculateur!$G$73</c:f>
              <c:strCache>
                <c:ptCount val="1"/>
                <c:pt idx="0">
                  <c:v>Propane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Calculateur!$H$70:$AA$70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Calculateur!$H$73:$AA$73</c:f>
              <c:numCache>
                <c:formatCode>General</c:formatCode>
                <c:ptCount val="20"/>
                <c:pt idx="0">
                  <c:v>97500</c:v>
                </c:pt>
                <c:pt idx="1">
                  <c:v>97500</c:v>
                </c:pt>
                <c:pt idx="2">
                  <c:v>97500</c:v>
                </c:pt>
                <c:pt idx="3">
                  <c:v>97500</c:v>
                </c:pt>
                <c:pt idx="4">
                  <c:v>97500</c:v>
                </c:pt>
                <c:pt idx="5">
                  <c:v>97500</c:v>
                </c:pt>
                <c:pt idx="6">
                  <c:v>97500</c:v>
                </c:pt>
                <c:pt idx="7">
                  <c:v>97500</c:v>
                </c:pt>
                <c:pt idx="8">
                  <c:v>97500</c:v>
                </c:pt>
                <c:pt idx="9">
                  <c:v>97500</c:v>
                </c:pt>
                <c:pt idx="10">
                  <c:v>97500</c:v>
                </c:pt>
                <c:pt idx="11">
                  <c:v>97500</c:v>
                </c:pt>
                <c:pt idx="12">
                  <c:v>97500</c:v>
                </c:pt>
                <c:pt idx="13">
                  <c:v>97500</c:v>
                </c:pt>
                <c:pt idx="14">
                  <c:v>97500</c:v>
                </c:pt>
                <c:pt idx="15">
                  <c:v>97500</c:v>
                </c:pt>
                <c:pt idx="16">
                  <c:v>97500</c:v>
                </c:pt>
                <c:pt idx="17">
                  <c:v>97500</c:v>
                </c:pt>
                <c:pt idx="18">
                  <c:v>97500</c:v>
                </c:pt>
                <c:pt idx="19">
                  <c:v>97500</c:v>
                </c:pt>
              </c:numCache>
            </c:numRef>
          </c:val>
          <c:smooth val="0"/>
          <c:extLst>
            <c:ext xmlns:c16="http://schemas.microsoft.com/office/drawing/2014/chart" uri="{C3380CC4-5D6E-409C-BE32-E72D297353CC}">
              <c16:uniqueId val="{00000002-2420-4E7A-8F6F-7DF107CCDE71}"/>
            </c:ext>
          </c:extLst>
        </c:ser>
        <c:ser>
          <c:idx val="3"/>
          <c:order val="3"/>
          <c:tx>
            <c:strRef>
              <c:f>Calculateur!$G$74</c:f>
              <c:strCache>
                <c:ptCount val="1"/>
                <c:pt idx="0">
                  <c:v>Pellets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Calculateur!$H$70:$AA$70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Calculateur!$H$74:$AA$74</c:f>
              <c:numCache>
                <c:formatCode>General</c:formatCode>
                <c:ptCount val="20"/>
                <c:pt idx="0">
                  <c:v>154913.60000000001</c:v>
                </c:pt>
                <c:pt idx="1">
                  <c:v>159827.20000000001</c:v>
                </c:pt>
                <c:pt idx="2">
                  <c:v>164740.80000000002</c:v>
                </c:pt>
                <c:pt idx="3">
                  <c:v>169654.40000000002</c:v>
                </c:pt>
                <c:pt idx="4">
                  <c:v>174568.00000000003</c:v>
                </c:pt>
                <c:pt idx="5">
                  <c:v>179481.60000000003</c:v>
                </c:pt>
                <c:pt idx="6">
                  <c:v>184395.20000000004</c:v>
                </c:pt>
                <c:pt idx="7">
                  <c:v>189308.80000000005</c:v>
                </c:pt>
                <c:pt idx="8">
                  <c:v>194222.40000000005</c:v>
                </c:pt>
                <c:pt idx="9">
                  <c:v>199136.00000000006</c:v>
                </c:pt>
                <c:pt idx="10">
                  <c:v>204049.60000000006</c:v>
                </c:pt>
                <c:pt idx="11">
                  <c:v>208963.20000000007</c:v>
                </c:pt>
                <c:pt idx="12">
                  <c:v>213876.80000000008</c:v>
                </c:pt>
                <c:pt idx="13">
                  <c:v>218790.40000000008</c:v>
                </c:pt>
                <c:pt idx="14">
                  <c:v>223704.00000000009</c:v>
                </c:pt>
                <c:pt idx="15">
                  <c:v>228617.60000000009</c:v>
                </c:pt>
                <c:pt idx="16">
                  <c:v>233531.2000000001</c:v>
                </c:pt>
                <c:pt idx="17">
                  <c:v>238444.8000000001</c:v>
                </c:pt>
                <c:pt idx="18">
                  <c:v>243358.40000000011</c:v>
                </c:pt>
                <c:pt idx="19">
                  <c:v>248272.00000000012</c:v>
                </c:pt>
              </c:numCache>
            </c:numRef>
          </c:val>
          <c:smooth val="0"/>
          <c:extLst>
            <c:ext xmlns:c16="http://schemas.microsoft.com/office/drawing/2014/chart" uri="{C3380CC4-5D6E-409C-BE32-E72D297353CC}">
              <c16:uniqueId val="{00000003-2420-4E7A-8F6F-7DF107CCDE71}"/>
            </c:ext>
          </c:extLst>
        </c:ser>
        <c:ser>
          <c:idx val="4"/>
          <c:order val="4"/>
          <c:tx>
            <c:strRef>
              <c:f>Calculateur!$G$75</c:f>
              <c:strCache>
                <c:ptCount val="1"/>
                <c:pt idx="0">
                  <c:v>Plaquettes</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Calculateur!$H$70:$AA$70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Calculateur!$H$75:$AA$75</c:f>
              <c:numCache>
                <c:formatCode>General</c:formatCode>
                <c:ptCount val="20"/>
                <c:pt idx="0">
                  <c:v>202400</c:v>
                </c:pt>
                <c:pt idx="1">
                  <c:v>204800</c:v>
                </c:pt>
                <c:pt idx="2">
                  <c:v>207200</c:v>
                </c:pt>
                <c:pt idx="3">
                  <c:v>209600</c:v>
                </c:pt>
                <c:pt idx="4">
                  <c:v>212000</c:v>
                </c:pt>
                <c:pt idx="5">
                  <c:v>214400</c:v>
                </c:pt>
                <c:pt idx="6">
                  <c:v>216800</c:v>
                </c:pt>
                <c:pt idx="7">
                  <c:v>219200</c:v>
                </c:pt>
                <c:pt idx="8">
                  <c:v>221600</c:v>
                </c:pt>
                <c:pt idx="9">
                  <c:v>224000</c:v>
                </c:pt>
                <c:pt idx="10">
                  <c:v>226400</c:v>
                </c:pt>
                <c:pt idx="11">
                  <c:v>228800</c:v>
                </c:pt>
                <c:pt idx="12">
                  <c:v>231200</c:v>
                </c:pt>
                <c:pt idx="13">
                  <c:v>233600</c:v>
                </c:pt>
                <c:pt idx="14">
                  <c:v>236000</c:v>
                </c:pt>
                <c:pt idx="15">
                  <c:v>238400</c:v>
                </c:pt>
                <c:pt idx="16">
                  <c:v>240800</c:v>
                </c:pt>
                <c:pt idx="17">
                  <c:v>243200</c:v>
                </c:pt>
                <c:pt idx="18">
                  <c:v>245600</c:v>
                </c:pt>
                <c:pt idx="19">
                  <c:v>248000</c:v>
                </c:pt>
              </c:numCache>
            </c:numRef>
          </c:val>
          <c:smooth val="0"/>
          <c:extLst>
            <c:ext xmlns:c16="http://schemas.microsoft.com/office/drawing/2014/chart" uri="{C3380CC4-5D6E-409C-BE32-E72D297353CC}">
              <c16:uniqueId val="{00000004-2420-4E7A-8F6F-7DF107CCDE71}"/>
            </c:ext>
          </c:extLst>
        </c:ser>
        <c:ser>
          <c:idx val="5"/>
          <c:order val="5"/>
          <c:tx>
            <c:strRef>
              <c:f>Calculateur!$G$76</c:f>
              <c:strCache>
                <c:ptCount val="1"/>
                <c:pt idx="0">
                  <c:v>Bûches</c:v>
                </c:pt>
              </c:strCache>
            </c:strRef>
          </c:tx>
          <c:spPr>
            <a:ln w="28575" cap="rnd">
              <a:solidFill>
                <a:srgbClr val="A26F52"/>
              </a:solidFill>
              <a:round/>
            </a:ln>
            <a:effectLst/>
          </c:spPr>
          <c:marker>
            <c:symbol val="circle"/>
            <c:size val="5"/>
            <c:spPr>
              <a:solidFill>
                <a:srgbClr val="A26F52"/>
              </a:solidFill>
              <a:ln w="9525">
                <a:solidFill>
                  <a:srgbClr val="A26F52"/>
                </a:solidFill>
              </a:ln>
              <a:effectLst/>
            </c:spPr>
          </c:marker>
          <c:cat>
            <c:numRef>
              <c:f>Calculateur!$H$70:$AA$70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Calculateur!$H$76:$AA$76</c:f>
              <c:numCache>
                <c:formatCode>General</c:formatCode>
                <c:ptCount val="20"/>
                <c:pt idx="0">
                  <c:v>18987.5</c:v>
                </c:pt>
                <c:pt idx="1">
                  <c:v>22975</c:v>
                </c:pt>
                <c:pt idx="2">
                  <c:v>26962.5</c:v>
                </c:pt>
                <c:pt idx="3">
                  <c:v>30950</c:v>
                </c:pt>
                <c:pt idx="4">
                  <c:v>34937.5</c:v>
                </c:pt>
                <c:pt idx="5">
                  <c:v>38925</c:v>
                </c:pt>
                <c:pt idx="6">
                  <c:v>42912.5</c:v>
                </c:pt>
                <c:pt idx="7">
                  <c:v>46900</c:v>
                </c:pt>
                <c:pt idx="8">
                  <c:v>50887.5</c:v>
                </c:pt>
                <c:pt idx="9">
                  <c:v>54875</c:v>
                </c:pt>
                <c:pt idx="10">
                  <c:v>58862.5</c:v>
                </c:pt>
                <c:pt idx="11">
                  <c:v>62850</c:v>
                </c:pt>
                <c:pt idx="12">
                  <c:v>66837.5</c:v>
                </c:pt>
                <c:pt idx="13">
                  <c:v>70825</c:v>
                </c:pt>
                <c:pt idx="14">
                  <c:v>74812.5</c:v>
                </c:pt>
                <c:pt idx="15">
                  <c:v>78800</c:v>
                </c:pt>
                <c:pt idx="16">
                  <c:v>82787.5</c:v>
                </c:pt>
                <c:pt idx="17">
                  <c:v>86775</c:v>
                </c:pt>
                <c:pt idx="18">
                  <c:v>90762.5</c:v>
                </c:pt>
                <c:pt idx="19">
                  <c:v>94750</c:v>
                </c:pt>
              </c:numCache>
            </c:numRef>
          </c:val>
          <c:smooth val="0"/>
          <c:extLst>
            <c:ext xmlns:c16="http://schemas.microsoft.com/office/drawing/2014/chart" uri="{C3380CC4-5D6E-409C-BE32-E72D297353CC}">
              <c16:uniqueId val="{00000005-2420-4E7A-8F6F-7DF107CCDE71}"/>
            </c:ext>
          </c:extLst>
        </c:ser>
        <c:dLbls>
          <c:showLegendKey val="0"/>
          <c:showVal val="0"/>
          <c:showCatName val="0"/>
          <c:showSerName val="0"/>
          <c:showPercent val="0"/>
          <c:showBubbleSize val="0"/>
        </c:dLbls>
        <c:marker val="1"/>
        <c:smooth val="0"/>
        <c:axId val="211113040"/>
        <c:axId val="211113824"/>
      </c:lineChart>
      <c:catAx>
        <c:axId val="21111304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Années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1113824"/>
        <c:crosses val="autoZero"/>
        <c:auto val="1"/>
        <c:lblAlgn val="ctr"/>
        <c:lblOffset val="100"/>
        <c:noMultiLvlLbl val="0"/>
      </c:catAx>
      <c:valAx>
        <c:axId val="2111138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Dépenses cumulées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111304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Temps de retour sur investissement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Calculateur!$G$100</c:f>
              <c:strCache>
                <c:ptCount val="1"/>
                <c:pt idx="0">
                  <c:v>Sol. Pellets</c:v>
                </c:pt>
              </c:strCache>
            </c:strRef>
          </c:tx>
          <c:spPr>
            <a:ln w="28575" cap="rnd">
              <a:solidFill>
                <a:schemeClr val="accent1"/>
              </a:solidFill>
              <a:round/>
            </a:ln>
            <a:effectLst/>
          </c:spPr>
          <c:marker>
            <c:symbol val="none"/>
          </c:marker>
          <c:cat>
            <c:numRef>
              <c:f>Calculateur!$H$93:$AA$93</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Calculateur!$H$100:$AA$100</c:f>
              <c:numCache>
                <c:formatCode>General</c:formatCode>
                <c:ptCount val="20"/>
                <c:pt idx="0">
                  <c:v>144428.4</c:v>
                </c:pt>
                <c:pt idx="1">
                  <c:v>146356.79999999999</c:v>
                </c:pt>
                <c:pt idx="2">
                  <c:v>148285.19999999998</c:v>
                </c:pt>
                <c:pt idx="3">
                  <c:v>150213.59999999998</c:v>
                </c:pt>
                <c:pt idx="4">
                  <c:v>152141.99999999997</c:v>
                </c:pt>
                <c:pt idx="5">
                  <c:v>154070.39999999997</c:v>
                </c:pt>
                <c:pt idx="6">
                  <c:v>155998.79999999996</c:v>
                </c:pt>
                <c:pt idx="7">
                  <c:v>157927.19999999995</c:v>
                </c:pt>
                <c:pt idx="8">
                  <c:v>159855.59999999995</c:v>
                </c:pt>
                <c:pt idx="9">
                  <c:v>161783.99999999994</c:v>
                </c:pt>
                <c:pt idx="10">
                  <c:v>163712.39999999994</c:v>
                </c:pt>
                <c:pt idx="11">
                  <c:v>165640.79999999993</c:v>
                </c:pt>
                <c:pt idx="12">
                  <c:v>167569.19999999992</c:v>
                </c:pt>
                <c:pt idx="13">
                  <c:v>169497.59999999992</c:v>
                </c:pt>
                <c:pt idx="14">
                  <c:v>171425.99999999991</c:v>
                </c:pt>
                <c:pt idx="15">
                  <c:v>173354.39999999991</c:v>
                </c:pt>
                <c:pt idx="16">
                  <c:v>175282.7999999999</c:v>
                </c:pt>
                <c:pt idx="17">
                  <c:v>177211.1999999999</c:v>
                </c:pt>
                <c:pt idx="18">
                  <c:v>179139.59999999989</c:v>
                </c:pt>
                <c:pt idx="19">
                  <c:v>181067.99999999988</c:v>
                </c:pt>
              </c:numCache>
            </c:numRef>
          </c:val>
          <c:smooth val="0"/>
          <c:extLst>
            <c:ext xmlns:c16="http://schemas.microsoft.com/office/drawing/2014/chart" uri="{C3380CC4-5D6E-409C-BE32-E72D297353CC}">
              <c16:uniqueId val="{00000000-CBCA-4CCE-B528-0A998133406F}"/>
            </c:ext>
          </c:extLst>
        </c:ser>
        <c:ser>
          <c:idx val="1"/>
          <c:order val="1"/>
          <c:tx>
            <c:strRef>
              <c:f>Calculateur!$G$109</c:f>
              <c:strCache>
                <c:ptCount val="1"/>
                <c:pt idx="0">
                  <c:v>Sol. Plaquettes</c:v>
                </c:pt>
              </c:strCache>
            </c:strRef>
          </c:tx>
          <c:spPr>
            <a:ln w="28575" cap="rnd">
              <a:solidFill>
                <a:schemeClr val="accent6"/>
              </a:solidFill>
              <a:round/>
            </a:ln>
            <a:effectLst/>
          </c:spPr>
          <c:marker>
            <c:symbol val="none"/>
          </c:marker>
          <c:cat>
            <c:numRef>
              <c:f>Calculateur!$H$93:$AA$93</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Calculateur!$H$109:$AA$109</c:f>
              <c:numCache>
                <c:formatCode>General</c:formatCode>
                <c:ptCount val="20"/>
                <c:pt idx="0">
                  <c:v>96942</c:v>
                </c:pt>
                <c:pt idx="1">
                  <c:v>101384</c:v>
                </c:pt>
                <c:pt idx="2">
                  <c:v>105826</c:v>
                </c:pt>
                <c:pt idx="3">
                  <c:v>110268</c:v>
                </c:pt>
                <c:pt idx="4">
                  <c:v>114710</c:v>
                </c:pt>
                <c:pt idx="5">
                  <c:v>119152</c:v>
                </c:pt>
                <c:pt idx="6">
                  <c:v>123594</c:v>
                </c:pt>
                <c:pt idx="7">
                  <c:v>128036</c:v>
                </c:pt>
                <c:pt idx="8">
                  <c:v>132478</c:v>
                </c:pt>
                <c:pt idx="9">
                  <c:v>136920</c:v>
                </c:pt>
                <c:pt idx="10">
                  <c:v>141362</c:v>
                </c:pt>
                <c:pt idx="11">
                  <c:v>145804</c:v>
                </c:pt>
                <c:pt idx="12">
                  <c:v>150246</c:v>
                </c:pt>
                <c:pt idx="13">
                  <c:v>154688</c:v>
                </c:pt>
                <c:pt idx="14">
                  <c:v>159130</c:v>
                </c:pt>
                <c:pt idx="15">
                  <c:v>163572</c:v>
                </c:pt>
                <c:pt idx="16">
                  <c:v>168014</c:v>
                </c:pt>
                <c:pt idx="17">
                  <c:v>172456</c:v>
                </c:pt>
                <c:pt idx="18">
                  <c:v>176898</c:v>
                </c:pt>
                <c:pt idx="19">
                  <c:v>181340</c:v>
                </c:pt>
              </c:numCache>
            </c:numRef>
          </c:val>
          <c:smooth val="0"/>
          <c:extLst>
            <c:ext xmlns:c16="http://schemas.microsoft.com/office/drawing/2014/chart" uri="{C3380CC4-5D6E-409C-BE32-E72D297353CC}">
              <c16:uniqueId val="{00000001-CBCA-4CCE-B528-0A998133406F}"/>
            </c:ext>
          </c:extLst>
        </c:ser>
        <c:ser>
          <c:idx val="2"/>
          <c:order val="2"/>
          <c:tx>
            <c:strRef>
              <c:f>Calculateur!$G$118</c:f>
              <c:strCache>
                <c:ptCount val="1"/>
                <c:pt idx="0">
                  <c:v>Sol. Bûches</c:v>
                </c:pt>
              </c:strCache>
            </c:strRef>
          </c:tx>
          <c:spPr>
            <a:ln w="28575" cap="rnd">
              <a:solidFill>
                <a:srgbClr val="A26F52"/>
              </a:solidFill>
              <a:round/>
            </a:ln>
            <a:effectLst/>
          </c:spPr>
          <c:marker>
            <c:symbol val="none"/>
          </c:marker>
          <c:cat>
            <c:numRef>
              <c:f>Calculateur!$H$93:$AA$93</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Calculateur!$H$118:$AA$118</c:f>
              <c:numCache>
                <c:formatCode>General</c:formatCode>
                <c:ptCount val="20"/>
                <c:pt idx="0">
                  <c:v>280354.5</c:v>
                </c:pt>
                <c:pt idx="1">
                  <c:v>283209</c:v>
                </c:pt>
                <c:pt idx="2">
                  <c:v>286063.5</c:v>
                </c:pt>
                <c:pt idx="3">
                  <c:v>288918</c:v>
                </c:pt>
                <c:pt idx="4">
                  <c:v>291772.5</c:v>
                </c:pt>
                <c:pt idx="5">
                  <c:v>294627</c:v>
                </c:pt>
                <c:pt idx="6">
                  <c:v>297481.5</c:v>
                </c:pt>
                <c:pt idx="7">
                  <c:v>300336</c:v>
                </c:pt>
                <c:pt idx="8">
                  <c:v>303190.5</c:v>
                </c:pt>
                <c:pt idx="9">
                  <c:v>306045</c:v>
                </c:pt>
                <c:pt idx="10">
                  <c:v>308899.5</c:v>
                </c:pt>
                <c:pt idx="11">
                  <c:v>311754</c:v>
                </c:pt>
                <c:pt idx="12">
                  <c:v>314608.5</c:v>
                </c:pt>
                <c:pt idx="13">
                  <c:v>317463</c:v>
                </c:pt>
                <c:pt idx="14">
                  <c:v>320317.5</c:v>
                </c:pt>
                <c:pt idx="15">
                  <c:v>323172</c:v>
                </c:pt>
                <c:pt idx="16">
                  <c:v>326026.5</c:v>
                </c:pt>
                <c:pt idx="17">
                  <c:v>328881</c:v>
                </c:pt>
                <c:pt idx="18">
                  <c:v>331735.5</c:v>
                </c:pt>
                <c:pt idx="19">
                  <c:v>334590</c:v>
                </c:pt>
              </c:numCache>
            </c:numRef>
          </c:val>
          <c:smooth val="0"/>
          <c:extLst>
            <c:ext xmlns:c16="http://schemas.microsoft.com/office/drawing/2014/chart" uri="{C3380CC4-5D6E-409C-BE32-E72D297353CC}">
              <c16:uniqueId val="{00000002-CBCA-4CCE-B528-0A998133406F}"/>
            </c:ext>
          </c:extLst>
        </c:ser>
        <c:dLbls>
          <c:showLegendKey val="0"/>
          <c:showVal val="0"/>
          <c:showCatName val="0"/>
          <c:showSerName val="0"/>
          <c:showPercent val="0"/>
          <c:showBubbleSize val="0"/>
        </c:dLbls>
        <c:smooth val="0"/>
        <c:axId val="211115000"/>
        <c:axId val="211114216"/>
      </c:lineChart>
      <c:catAx>
        <c:axId val="21111500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Années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1114216"/>
        <c:crosses val="autoZero"/>
        <c:auto val="1"/>
        <c:lblAlgn val="ctr"/>
        <c:lblOffset val="100"/>
        <c:noMultiLvlLbl val="0"/>
      </c:catAx>
      <c:valAx>
        <c:axId val="2111142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Marge cumulée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111500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76200</xdr:colOff>
      <xdr:row>3</xdr:row>
      <xdr:rowOff>142875</xdr:rowOff>
    </xdr:from>
    <xdr:to>
      <xdr:col>14</xdr:col>
      <xdr:colOff>628650</xdr:colOff>
      <xdr:row>22</xdr:row>
      <xdr:rowOff>166687</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95249</xdr:colOff>
      <xdr:row>24</xdr:row>
      <xdr:rowOff>0</xdr:rowOff>
    </xdr:from>
    <xdr:to>
      <xdr:col>14</xdr:col>
      <xdr:colOff>695324</xdr:colOff>
      <xdr:row>42</xdr:row>
      <xdr:rowOff>14287</xdr:rowOff>
    </xdr:to>
    <xdr:graphicFrame macro="">
      <xdr:nvGraphicFramePr>
        <xdr:cNvPr id="3" name="Graphique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228600</xdr:colOff>
      <xdr:row>3</xdr:row>
      <xdr:rowOff>133350</xdr:rowOff>
    </xdr:from>
    <xdr:to>
      <xdr:col>20</xdr:col>
      <xdr:colOff>447675</xdr:colOff>
      <xdr:row>18</xdr:row>
      <xdr:rowOff>47625</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11658600" y="704850"/>
          <a:ext cx="4029075" cy="2581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BE" sz="1100" u="sng"/>
            <a:t>Graphique "Dépenses cumulées"</a:t>
          </a:r>
        </a:p>
        <a:p>
          <a:endParaRPr lang="fr-BE" sz="1100"/>
        </a:p>
        <a:p>
          <a:r>
            <a:rPr lang="fr-BE" sz="1100"/>
            <a:t>Ce</a:t>
          </a:r>
          <a:r>
            <a:rPr lang="fr-BE" sz="1100" baseline="0"/>
            <a:t> graphique illustre le cumul de l'ensemble des dépenses pour les différentes solutions.</a:t>
          </a:r>
        </a:p>
        <a:p>
          <a:r>
            <a:rPr lang="fr-BE" sz="1100" baseline="0"/>
            <a:t>Ces dépenses incluent l'achat et l'installation de la chaudière (en année 1) et le coût du combustible (années 1 à 20).</a:t>
          </a:r>
        </a:p>
        <a:p>
          <a:r>
            <a:rPr lang="fr-BE" sz="1100" baseline="0"/>
            <a:t>Ce graphique n'inclut PAS les frais annuels d'entretien.</a:t>
          </a:r>
        </a:p>
        <a:p>
          <a:endParaRPr lang="fr-BE" sz="1100" baseline="0"/>
        </a:p>
        <a:p>
          <a:r>
            <a:rPr lang="fr-BE" sz="1100" baseline="0"/>
            <a:t>Interprétation :</a:t>
          </a:r>
        </a:p>
        <a:p>
          <a:r>
            <a:rPr lang="fr-BE" sz="1100" baseline="0"/>
            <a:t>À partir du moment où la ligne de la solution biomasse passe sous la ligne de la solution fossile, le choix de la solution biomasse permet des économies cumulées équivalentes à la différence entre les valeurs d'abscisse de la ligne fossile et celles de la ligne biomasse</a:t>
          </a:r>
        </a:p>
        <a:p>
          <a:endParaRPr lang="fr-BE" sz="1100"/>
        </a:p>
      </xdr:txBody>
    </xdr:sp>
    <xdr:clientData/>
  </xdr:twoCellAnchor>
  <xdr:twoCellAnchor>
    <xdr:from>
      <xdr:col>15</xdr:col>
      <xdr:colOff>152400</xdr:colOff>
      <xdr:row>24</xdr:row>
      <xdr:rowOff>85725</xdr:rowOff>
    </xdr:from>
    <xdr:to>
      <xdr:col>20</xdr:col>
      <xdr:colOff>371475</xdr:colOff>
      <xdr:row>39</xdr:row>
      <xdr:rowOff>57150</xdr:rowOff>
    </xdr:to>
    <xdr:sp macro="" textlink="">
      <xdr:nvSpPr>
        <xdr:cNvPr id="5" name="ZoneTexte 4">
          <a:extLst>
            <a:ext uri="{FF2B5EF4-FFF2-40B4-BE49-F238E27FC236}">
              <a16:creationId xmlns:a16="http://schemas.microsoft.com/office/drawing/2014/main" id="{00000000-0008-0000-0100-000005000000}"/>
            </a:ext>
          </a:extLst>
        </xdr:cNvPr>
        <xdr:cNvSpPr txBox="1"/>
      </xdr:nvSpPr>
      <xdr:spPr>
        <a:xfrm>
          <a:off x="11582400" y="4467225"/>
          <a:ext cx="4029075" cy="2828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BE" sz="1100" u="sng"/>
            <a:t>Graphique "Temps</a:t>
          </a:r>
          <a:r>
            <a:rPr lang="fr-BE" sz="1100" u="sng" baseline="0"/>
            <a:t> de retour sur investissement</a:t>
          </a:r>
          <a:r>
            <a:rPr lang="fr-BE" sz="1100" u="sng"/>
            <a:t>"</a:t>
          </a:r>
        </a:p>
        <a:p>
          <a:endParaRPr lang="fr-BE" sz="1100"/>
        </a:p>
        <a:p>
          <a:r>
            <a:rPr lang="fr-BE" sz="1100"/>
            <a:t>Ce</a:t>
          </a:r>
          <a:r>
            <a:rPr lang="fr-BE" sz="1100" baseline="0"/>
            <a:t> graphique illustre le temps nécessaire pour que les économies réalisées grâce à l'utilisation du combustibles bois (moins cher en moyenne) compense le surcoût généré par le choix d'une solution biomasse au lieu d'une solution fossile (les chaudières biomasse constituent un investissement de départ plus élevé que leur équivalent en puissance utilisant un combustible fossile).</a:t>
          </a:r>
        </a:p>
        <a:p>
          <a:endParaRPr lang="fr-BE" sz="1100" baseline="0"/>
        </a:p>
        <a:p>
          <a:r>
            <a:rPr lang="fr-BE" sz="1100" baseline="0"/>
            <a:t>Interprétation :</a:t>
          </a:r>
        </a:p>
        <a:p>
          <a:r>
            <a:rPr lang="fr-BE" sz="1100" baseline="0"/>
            <a:t>À partir du moment où la ligne de la solution biomasse atteint une valeur d'abscisse de zéro, le nombre d'année associé correspond au temps d'utilisation à partir duquel le surcoût de la solution biomasse a été compensé par les économies réalisées sur le combustibles.</a:t>
          </a:r>
        </a:p>
        <a:p>
          <a:endParaRPr lang="fr-B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447675</xdr:colOff>
      <xdr:row>0</xdr:row>
      <xdr:rowOff>171450</xdr:rowOff>
    </xdr:from>
    <xdr:to>
      <xdr:col>15</xdr:col>
      <xdr:colOff>676275</xdr:colOff>
      <xdr:row>10</xdr:row>
      <xdr:rowOff>152400</xdr:rowOff>
    </xdr:to>
    <xdr:sp macro="" textlink="">
      <xdr:nvSpPr>
        <xdr:cNvPr id="2" name="ZoneTexte 1">
          <a:extLst>
            <a:ext uri="{FF2B5EF4-FFF2-40B4-BE49-F238E27FC236}">
              <a16:creationId xmlns:a16="http://schemas.microsoft.com/office/drawing/2014/main" id="{00000000-0008-0000-0200-000002000000}"/>
            </a:ext>
          </a:extLst>
        </xdr:cNvPr>
        <xdr:cNvSpPr txBox="1"/>
      </xdr:nvSpPr>
      <xdr:spPr>
        <a:xfrm>
          <a:off x="6943725" y="171450"/>
          <a:ext cx="5562600"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BE" sz="1100">
              <a:solidFill>
                <a:srgbClr val="FF0000"/>
              </a:solidFill>
            </a:rPr>
            <a:t>ATTENTION : ne pas modifier les données de cette feuille</a:t>
          </a:r>
        </a:p>
        <a:p>
          <a:endParaRPr lang="fr-BE" sz="1100">
            <a:solidFill>
              <a:srgbClr val="FF0000"/>
            </a:solidFill>
          </a:endParaRPr>
        </a:p>
        <a:p>
          <a:r>
            <a:rPr lang="fr-BE" sz="1100">
              <a:solidFill>
                <a:sysClr val="windowText" lastClr="000000"/>
              </a:solidFill>
            </a:rPr>
            <a:t>Toutes modification</a:t>
          </a:r>
          <a:r>
            <a:rPr lang="fr-BE" sz="1100" baseline="0">
              <a:solidFill>
                <a:sysClr val="windowText" lastClr="000000"/>
              </a:solidFill>
            </a:rPr>
            <a:t> de ces données se fait sous la responsabilité de l'utilisateur.</a:t>
          </a:r>
          <a:endParaRPr lang="fr-BE"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47625</xdr:colOff>
      <xdr:row>0</xdr:row>
      <xdr:rowOff>142875</xdr:rowOff>
    </xdr:from>
    <xdr:to>
      <xdr:col>20</xdr:col>
      <xdr:colOff>28575</xdr:colOff>
      <xdr:row>15</xdr:row>
      <xdr:rowOff>28575</xdr:rowOff>
    </xdr:to>
    <xdr:sp macro="" textlink="">
      <xdr:nvSpPr>
        <xdr:cNvPr id="4" name="ZoneTexte 3">
          <a:extLst>
            <a:ext uri="{FF2B5EF4-FFF2-40B4-BE49-F238E27FC236}">
              <a16:creationId xmlns:a16="http://schemas.microsoft.com/office/drawing/2014/main" id="{00000000-0008-0000-0300-000004000000}"/>
            </a:ext>
          </a:extLst>
        </xdr:cNvPr>
        <xdr:cNvSpPr txBox="1"/>
      </xdr:nvSpPr>
      <xdr:spPr>
        <a:xfrm>
          <a:off x="9953625" y="142875"/>
          <a:ext cx="5314950"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BE" sz="1100" u="sng"/>
            <a:t>Remarques :</a:t>
          </a:r>
        </a:p>
        <a:p>
          <a:endParaRPr lang="fr-BE" sz="1100" u="sng"/>
        </a:p>
        <a:p>
          <a:r>
            <a:rPr lang="fr-BE" sz="1100" u="none"/>
            <a:t>Données informatives,</a:t>
          </a:r>
          <a:r>
            <a:rPr lang="fr-BE" sz="1100" u="none" baseline="0"/>
            <a:t> non utilisées dans les calculs des autres feuilles.</a:t>
          </a:r>
          <a:endParaRPr lang="fr-BE" sz="1100" u="none"/>
        </a:p>
        <a:p>
          <a:endParaRPr lang="fr-BE" sz="1100"/>
        </a:p>
        <a:p>
          <a:r>
            <a:rPr lang="fr-BE" sz="1100"/>
            <a:t>Prix catalogue 2017-18 htva de</a:t>
          </a:r>
          <a:r>
            <a:rPr lang="fr-BE" sz="1100" baseline="0"/>
            <a:t> différentes marques de qualité pour les</a:t>
          </a:r>
          <a:r>
            <a:rPr lang="fr-BE" sz="1100"/>
            <a:t> chaudières plaquettes, pellets, les ballons tampons et les silos textiles à pellets</a:t>
          </a:r>
          <a:r>
            <a:rPr lang="fr-BE" sz="1100" baseline="0"/>
            <a:t>.</a:t>
          </a:r>
        </a:p>
        <a:p>
          <a:endParaRPr lang="fr-BE" sz="1100" baseline="0"/>
        </a:p>
        <a:p>
          <a:r>
            <a:rPr lang="fr-BE" sz="1100" baseline="0">
              <a:solidFill>
                <a:srgbClr val="FF0000"/>
              </a:solidFill>
            </a:rPr>
            <a:t>ATTENTION</a:t>
          </a:r>
          <a:r>
            <a:rPr lang="fr-BE" sz="1100" baseline="0"/>
            <a:t>: Ces prix sont des ordres de grandeurs, ils </a:t>
          </a:r>
          <a:r>
            <a:rPr lang="fr-BE" sz="1100" baseline="0">
              <a:solidFill>
                <a:srgbClr val="FF0000"/>
              </a:solidFill>
            </a:rPr>
            <a:t>N'INCLUENT PAS </a:t>
          </a:r>
          <a:r>
            <a:rPr lang="fr-BE" sz="1100" baseline="0"/>
            <a:t>les coûts d'installation, du silo, du dessileur (système d'extraction du combustible du silo vers la chaudière), la TVA, etc. et </a:t>
          </a:r>
          <a:r>
            <a:rPr lang="fr-BE" sz="1100" baseline="0">
              <a:solidFill>
                <a:srgbClr val="FF0000"/>
              </a:solidFill>
            </a:rPr>
            <a:t>NE DOIVENT PAS </a:t>
          </a:r>
          <a:r>
            <a:rPr lang="fr-BE" sz="1100" baseline="0"/>
            <a:t>être utilisés pour estimer le coût d'un projet de chaudière biomasse.</a:t>
          </a:r>
        </a:p>
        <a:p>
          <a:endParaRPr lang="fr-BE" sz="1100" baseline="0"/>
        </a:p>
        <a:p>
          <a:r>
            <a:rPr lang="fr-BE" sz="1100" baseline="0"/>
            <a:t>Ils visent à permettre au porteur de projet d'obtenir une première idée du surcoût initial dû au choix d'une chaudière biomasse (ce surcoût est compensé plus ou moins vite par les économies qui seront réalisées sur le coût du combustible).</a:t>
          </a:r>
        </a:p>
        <a:p>
          <a:endParaRPr lang="fr-BE" sz="1100"/>
        </a:p>
      </xdr:txBody>
    </xdr:sp>
    <xdr:clientData/>
  </xdr:twoCellAnchor>
  <xdr:twoCellAnchor editAs="oneCell">
    <xdr:from>
      <xdr:col>0</xdr:col>
      <xdr:colOff>19050</xdr:colOff>
      <xdr:row>20</xdr:row>
      <xdr:rowOff>0</xdr:rowOff>
    </xdr:from>
    <xdr:to>
      <xdr:col>13</xdr:col>
      <xdr:colOff>172322</xdr:colOff>
      <xdr:row>49</xdr:row>
      <xdr:rowOff>35534</xdr:rowOff>
    </xdr:to>
    <xdr:pic>
      <xdr:nvPicPr>
        <xdr:cNvPr id="8" name="Imag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a:fillRect/>
        </a:stretch>
      </xdr:blipFill>
      <xdr:spPr>
        <a:xfrm>
          <a:off x="19050" y="3810000"/>
          <a:ext cx="10059272" cy="5560034"/>
        </a:xfrm>
        <a:prstGeom prst="rect">
          <a:avLst/>
        </a:prstGeom>
      </xdr:spPr>
    </xdr:pic>
    <xdr:clientData/>
  </xdr:twoCellAnchor>
  <xdr:twoCellAnchor editAs="oneCell">
    <xdr:from>
      <xdr:col>0</xdr:col>
      <xdr:colOff>0</xdr:colOff>
      <xdr:row>1</xdr:row>
      <xdr:rowOff>0</xdr:rowOff>
    </xdr:from>
    <xdr:to>
      <xdr:col>12</xdr:col>
      <xdr:colOff>201978</xdr:colOff>
      <xdr:row>19</xdr:row>
      <xdr:rowOff>119180</xdr:rowOff>
    </xdr:to>
    <xdr:pic>
      <xdr:nvPicPr>
        <xdr:cNvPr id="10" name="Imag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2"/>
        <a:stretch>
          <a:fillRect/>
        </a:stretch>
      </xdr:blipFill>
      <xdr:spPr>
        <a:xfrm>
          <a:off x="0" y="190500"/>
          <a:ext cx="9345978" cy="3548180"/>
        </a:xfrm>
        <a:prstGeom prst="rect">
          <a:avLst/>
        </a:prstGeom>
      </xdr:spPr>
    </xdr:pic>
    <xdr:clientData/>
  </xdr:twoCellAnchor>
  <xdr:twoCellAnchor editAs="oneCell">
    <xdr:from>
      <xdr:col>13</xdr:col>
      <xdr:colOff>647700</xdr:colOff>
      <xdr:row>19</xdr:row>
      <xdr:rowOff>171450</xdr:rowOff>
    </xdr:from>
    <xdr:to>
      <xdr:col>22</xdr:col>
      <xdr:colOff>678777</xdr:colOff>
      <xdr:row>38</xdr:row>
      <xdr:rowOff>130612</xdr:rowOff>
    </xdr:to>
    <xdr:pic>
      <xdr:nvPicPr>
        <xdr:cNvPr id="12" name="Image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3"/>
        <a:stretch>
          <a:fillRect/>
        </a:stretch>
      </xdr:blipFill>
      <xdr:spPr>
        <a:xfrm>
          <a:off x="10553700" y="3790950"/>
          <a:ext cx="6889077" cy="3578662"/>
        </a:xfrm>
        <a:prstGeom prst="rect">
          <a:avLst/>
        </a:prstGeom>
      </xdr:spPr>
    </xdr:pic>
    <xdr:clientData/>
  </xdr:twoCellAnchor>
  <xdr:twoCellAnchor editAs="oneCell">
    <xdr:from>
      <xdr:col>13</xdr:col>
      <xdr:colOff>647700</xdr:colOff>
      <xdr:row>40</xdr:row>
      <xdr:rowOff>19050</xdr:rowOff>
    </xdr:from>
    <xdr:to>
      <xdr:col>22</xdr:col>
      <xdr:colOff>697067</xdr:colOff>
      <xdr:row>59</xdr:row>
      <xdr:rowOff>26984</xdr:rowOff>
    </xdr:to>
    <xdr:pic>
      <xdr:nvPicPr>
        <xdr:cNvPr id="14" name="Image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4"/>
        <a:stretch>
          <a:fillRect/>
        </a:stretch>
      </xdr:blipFill>
      <xdr:spPr>
        <a:xfrm>
          <a:off x="10553700" y="7639050"/>
          <a:ext cx="6907367" cy="362743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9"/>
  <sheetViews>
    <sheetView topLeftCell="A4" workbookViewId="0">
      <selection activeCell="A35" sqref="A35"/>
    </sheetView>
  </sheetViews>
  <sheetFormatPr baseColWidth="10" defaultRowHeight="14.4" x14ac:dyDescent="0.3"/>
  <sheetData>
    <row r="1" spans="1:4" x14ac:dyDescent="0.3">
      <c r="A1" s="1" t="s">
        <v>86</v>
      </c>
      <c r="B1" t="s">
        <v>108</v>
      </c>
      <c r="C1" t="s">
        <v>87</v>
      </c>
      <c r="D1" s="21">
        <v>43831</v>
      </c>
    </row>
    <row r="2" spans="1:4" x14ac:dyDescent="0.3">
      <c r="A2" t="s">
        <v>82</v>
      </c>
    </row>
    <row r="4" spans="1:4" x14ac:dyDescent="0.3">
      <c r="A4" t="s">
        <v>74</v>
      </c>
    </row>
    <row r="6" spans="1:4" s="23" customFormat="1" x14ac:dyDescent="0.3">
      <c r="A6" s="22" t="s">
        <v>76</v>
      </c>
    </row>
    <row r="7" spans="1:4" x14ac:dyDescent="0.3">
      <c r="A7" t="s">
        <v>90</v>
      </c>
    </row>
    <row r="8" spans="1:4" x14ac:dyDescent="0.3">
      <c r="A8" t="s">
        <v>111</v>
      </c>
    </row>
    <row r="10" spans="1:4" x14ac:dyDescent="0.3">
      <c r="A10" t="s">
        <v>109</v>
      </c>
    </row>
    <row r="11" spans="1:4" x14ac:dyDescent="0.3">
      <c r="B11" t="s">
        <v>77</v>
      </c>
    </row>
    <row r="12" spans="1:4" x14ac:dyDescent="0.3">
      <c r="B12" t="s">
        <v>78</v>
      </c>
    </row>
    <row r="13" spans="1:4" x14ac:dyDescent="0.3">
      <c r="B13" t="s">
        <v>79</v>
      </c>
    </row>
    <row r="14" spans="1:4" x14ac:dyDescent="0.3">
      <c r="B14" t="s">
        <v>83</v>
      </c>
    </row>
    <row r="17" spans="1:5" s="23" customFormat="1" x14ac:dyDescent="0.3">
      <c r="A17" s="22" t="s">
        <v>75</v>
      </c>
    </row>
    <row r="18" spans="1:5" x14ac:dyDescent="0.3">
      <c r="A18" s="20"/>
    </row>
    <row r="19" spans="1:5" x14ac:dyDescent="0.3">
      <c r="A19" s="3" t="s">
        <v>95</v>
      </c>
      <c r="B19" s="25"/>
    </row>
    <row r="20" spans="1:5" x14ac:dyDescent="0.3">
      <c r="A20" s="2" t="s">
        <v>94</v>
      </c>
      <c r="B20" s="25"/>
      <c r="C20" s="25"/>
      <c r="D20" s="25"/>
      <c r="E20" s="25"/>
    </row>
    <row r="21" spans="1:5" x14ac:dyDescent="0.3">
      <c r="A21" s="20"/>
    </row>
    <row r="23" spans="1:5" x14ac:dyDescent="0.3">
      <c r="A23" t="s">
        <v>84</v>
      </c>
    </row>
    <row r="24" spans="1:5" x14ac:dyDescent="0.3">
      <c r="A24" t="s">
        <v>85</v>
      </c>
    </row>
    <row r="26" spans="1:5" x14ac:dyDescent="0.3">
      <c r="A26" t="s">
        <v>80</v>
      </c>
    </row>
    <row r="27" spans="1:5" x14ac:dyDescent="0.3">
      <c r="A27" t="s">
        <v>81</v>
      </c>
    </row>
    <row r="28" spans="1:5" x14ac:dyDescent="0.3">
      <c r="A28" t="s">
        <v>88</v>
      </c>
    </row>
    <row r="29" spans="1:5" x14ac:dyDescent="0.3">
      <c r="A29" t="s">
        <v>89</v>
      </c>
    </row>
    <row r="32" spans="1:5" s="23" customFormat="1" x14ac:dyDescent="0.3">
      <c r="A32" s="22" t="s">
        <v>91</v>
      </c>
    </row>
    <row r="34" spans="1:1" x14ac:dyDescent="0.3">
      <c r="A34" t="s">
        <v>112</v>
      </c>
    </row>
    <row r="36" spans="1:1" x14ac:dyDescent="0.3">
      <c r="A36" t="s">
        <v>92</v>
      </c>
    </row>
    <row r="37" spans="1:1" x14ac:dyDescent="0.3">
      <c r="A37" t="s">
        <v>110</v>
      </c>
    </row>
    <row r="39" spans="1:1" x14ac:dyDescent="0.3">
      <c r="A39" t="s">
        <v>107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18"/>
  <sheetViews>
    <sheetView tabSelected="1" topLeftCell="E12" workbookViewId="0">
      <selection activeCell="A33" sqref="A33:B33"/>
    </sheetView>
  </sheetViews>
  <sheetFormatPr baseColWidth="10" defaultRowHeight="14.4" x14ac:dyDescent="0.3"/>
  <sheetData>
    <row r="1" spans="1:4" x14ac:dyDescent="0.3">
      <c r="A1" s="27" t="s">
        <v>70</v>
      </c>
      <c r="B1" s="27"/>
      <c r="C1" s="27"/>
    </row>
    <row r="2" spans="1:4" x14ac:dyDescent="0.3">
      <c r="A2" s="31" t="s">
        <v>71</v>
      </c>
      <c r="B2" s="31"/>
      <c r="C2" s="31"/>
    </row>
    <row r="3" spans="1:4" x14ac:dyDescent="0.3">
      <c r="A3" s="14" t="s">
        <v>0</v>
      </c>
      <c r="B3" s="24">
        <v>97500</v>
      </c>
      <c r="C3" s="14" t="s">
        <v>1</v>
      </c>
    </row>
    <row r="4" spans="1:4" x14ac:dyDescent="0.3">
      <c r="A4" s="14" t="s">
        <v>13</v>
      </c>
      <c r="B4" s="24">
        <v>97500</v>
      </c>
      <c r="C4" s="14" t="s">
        <v>1</v>
      </c>
    </row>
    <row r="5" spans="1:4" x14ac:dyDescent="0.3">
      <c r="A5" s="14" t="s">
        <v>3</v>
      </c>
      <c r="B5" s="24">
        <v>97500</v>
      </c>
      <c r="C5" s="14" t="s">
        <v>1</v>
      </c>
    </row>
    <row r="6" spans="1:4" x14ac:dyDescent="0.3">
      <c r="A6" s="14" t="s">
        <v>17</v>
      </c>
      <c r="B6" s="24">
        <v>150000</v>
      </c>
      <c r="C6" s="14" t="s">
        <v>1</v>
      </c>
    </row>
    <row r="7" spans="1:4" x14ac:dyDescent="0.3">
      <c r="A7" s="14" t="s">
        <v>30</v>
      </c>
      <c r="B7" s="24">
        <v>200000</v>
      </c>
      <c r="C7" s="14" t="s">
        <v>1</v>
      </c>
    </row>
    <row r="8" spans="1:4" x14ac:dyDescent="0.3">
      <c r="A8" s="14" t="s">
        <v>31</v>
      </c>
      <c r="B8" s="24">
        <v>15000</v>
      </c>
      <c r="C8" s="14" t="s">
        <v>1</v>
      </c>
    </row>
    <row r="11" spans="1:4" x14ac:dyDescent="0.3">
      <c r="B11" s="27" t="s">
        <v>4</v>
      </c>
      <c r="C11" s="27"/>
      <c r="D11" s="27"/>
    </row>
    <row r="12" spans="1:4" x14ac:dyDescent="0.3">
      <c r="B12" s="14" t="s">
        <v>0</v>
      </c>
      <c r="C12" s="14" t="s">
        <v>2</v>
      </c>
      <c r="D12" s="14" t="s">
        <v>3</v>
      </c>
    </row>
    <row r="13" spans="1:4" x14ac:dyDescent="0.3">
      <c r="B13" s="24">
        <v>10000</v>
      </c>
      <c r="C13" s="24"/>
      <c r="D13" s="24"/>
    </row>
    <row r="14" spans="1:4" x14ac:dyDescent="0.3">
      <c r="B14" s="14" t="s">
        <v>5</v>
      </c>
      <c r="C14" s="14" t="s">
        <v>6</v>
      </c>
      <c r="D14" s="14" t="s">
        <v>7</v>
      </c>
    </row>
    <row r="16" spans="1:4" ht="15" thickBot="1" x14ac:dyDescent="0.35"/>
    <row r="17" spans="1:5" x14ac:dyDescent="0.3">
      <c r="A17" s="40" t="s">
        <v>114</v>
      </c>
      <c r="B17" s="41"/>
      <c r="C17" s="41"/>
      <c r="D17" s="41"/>
      <c r="E17" s="42"/>
    </row>
    <row r="18" spans="1:5" ht="15" thickBot="1" x14ac:dyDescent="0.35">
      <c r="A18" s="43"/>
      <c r="B18" s="44" t="s">
        <v>0</v>
      </c>
      <c r="C18" s="44" t="s">
        <v>2</v>
      </c>
      <c r="D18" s="44" t="s">
        <v>3</v>
      </c>
      <c r="E18" s="45"/>
    </row>
    <row r="19" spans="1:5" x14ac:dyDescent="0.3">
      <c r="A19" s="38" t="s">
        <v>17</v>
      </c>
      <c r="B19" s="39">
        <f>B13*2</f>
        <v>20000</v>
      </c>
      <c r="C19" s="39">
        <f>C13*2</f>
        <v>0</v>
      </c>
      <c r="D19" s="39">
        <f>D13*2.6666</f>
        <v>0</v>
      </c>
      <c r="E19" s="38" t="s">
        <v>7</v>
      </c>
    </row>
    <row r="20" spans="1:5" x14ac:dyDescent="0.3">
      <c r="A20" s="14" t="s">
        <v>30</v>
      </c>
      <c r="B20" s="19">
        <f>B13*0.01</f>
        <v>100</v>
      </c>
      <c r="C20" s="19">
        <f>C13*0.01</f>
        <v>0</v>
      </c>
      <c r="D20" s="19">
        <f>D13*0.01333</f>
        <v>0</v>
      </c>
      <c r="E20" s="14" t="s">
        <v>40</v>
      </c>
    </row>
    <row r="21" spans="1:5" x14ac:dyDescent="0.3">
      <c r="A21" s="14" t="s">
        <v>31</v>
      </c>
      <c r="B21" s="19">
        <f>B13*0.0055</f>
        <v>55</v>
      </c>
      <c r="C21" s="19">
        <f>C13*0.0055</f>
        <v>0</v>
      </c>
      <c r="D21" s="19">
        <f>D13*0.007333</f>
        <v>0</v>
      </c>
      <c r="E21" s="14" t="s">
        <v>19</v>
      </c>
    </row>
    <row r="25" spans="1:5" x14ac:dyDescent="0.3">
      <c r="A25" s="27" t="s">
        <v>42</v>
      </c>
      <c r="B25" s="27"/>
      <c r="C25" s="27"/>
      <c r="D25" s="27"/>
    </row>
    <row r="26" spans="1:5" x14ac:dyDescent="0.3">
      <c r="A26" s="14" t="s">
        <v>17</v>
      </c>
      <c r="B26" s="19">
        <f>B19*('Données fixes'!$B$15/1000)</f>
        <v>4913.6000000000004</v>
      </c>
      <c r="C26" s="19">
        <f>C19*('Données fixes'!$B$15/1000)</f>
        <v>0</v>
      </c>
      <c r="D26" s="19">
        <f>D19*('Données fixes'!$B$15/1000)</f>
        <v>0</v>
      </c>
    </row>
    <row r="27" spans="1:5" x14ac:dyDescent="0.3">
      <c r="A27" s="14" t="s">
        <v>30</v>
      </c>
      <c r="B27" s="19">
        <f>B20*'Données fixes'!$B$16</f>
        <v>2400</v>
      </c>
      <c r="C27" s="19">
        <f>C20*'Données fixes'!$B$16</f>
        <v>0</v>
      </c>
      <c r="D27" s="19">
        <f>D20*'Données fixes'!$B$16</f>
        <v>0</v>
      </c>
    </row>
    <row r="28" spans="1:5" x14ac:dyDescent="0.3">
      <c r="A28" s="14" t="s">
        <v>31</v>
      </c>
      <c r="B28" s="19">
        <f>B21*'Données fixes'!$B$17</f>
        <v>3987.5</v>
      </c>
      <c r="C28" s="19">
        <f>C21*'Données fixes'!$B$17</f>
        <v>0</v>
      </c>
      <c r="D28" s="19">
        <f>D21*'Données fixes'!$B$17</f>
        <v>0</v>
      </c>
    </row>
    <row r="29" spans="1:5" x14ac:dyDescent="0.3">
      <c r="A29" s="14" t="s">
        <v>0</v>
      </c>
      <c r="B29" s="19">
        <f>B13*'Données fixes'!B13</f>
        <v>6842</v>
      </c>
      <c r="C29" s="19" t="s">
        <v>43</v>
      </c>
      <c r="D29" s="19" t="s">
        <v>43</v>
      </c>
    </row>
    <row r="30" spans="1:5" x14ac:dyDescent="0.3">
      <c r="A30" s="14" t="s">
        <v>13</v>
      </c>
      <c r="B30" s="19" t="s">
        <v>43</v>
      </c>
      <c r="C30" s="19">
        <f>C13*'Données fixes'!B12</f>
        <v>0</v>
      </c>
      <c r="D30" s="19" t="s">
        <v>43</v>
      </c>
    </row>
    <row r="31" spans="1:5" x14ac:dyDescent="0.3">
      <c r="A31" s="14" t="s">
        <v>3</v>
      </c>
      <c r="B31" s="19" t="s">
        <v>43</v>
      </c>
      <c r="C31" s="19" t="s">
        <v>43</v>
      </c>
      <c r="D31" s="19">
        <f>D13*'Données fixes'!B14</f>
        <v>0</v>
      </c>
    </row>
    <row r="33" spans="1:2" x14ac:dyDescent="0.3">
      <c r="A33" s="27" t="s">
        <v>113</v>
      </c>
      <c r="B33" s="27"/>
    </row>
    <row r="34" spans="1:2" x14ac:dyDescent="0.3">
      <c r="A34" s="14" t="s">
        <v>17</v>
      </c>
      <c r="B34" s="19">
        <f>SUM(B26:D26)</f>
        <v>4913.6000000000004</v>
      </c>
    </row>
    <row r="35" spans="1:2" x14ac:dyDescent="0.3">
      <c r="A35" s="14" t="s">
        <v>30</v>
      </c>
      <c r="B35" s="19">
        <f>SUM(B27:D27)</f>
        <v>2400</v>
      </c>
    </row>
    <row r="36" spans="1:2" x14ac:dyDescent="0.3">
      <c r="A36" s="14" t="s">
        <v>31</v>
      </c>
      <c r="B36" s="19">
        <f>SUM(B28:D28)</f>
        <v>3987.5</v>
      </c>
    </row>
    <row r="58" spans="7:27" ht="15" thickBot="1" x14ac:dyDescent="0.35"/>
    <row r="59" spans="7:27" ht="15" thickBot="1" x14ac:dyDescent="0.35">
      <c r="G59" s="28" t="s">
        <v>72</v>
      </c>
      <c r="H59" s="29"/>
      <c r="I59" s="29"/>
      <c r="J59" s="29"/>
      <c r="K59" s="29"/>
      <c r="L59" s="29"/>
      <c r="M59" s="29"/>
      <c r="N59" s="29"/>
      <c r="O59" s="29"/>
      <c r="P59" s="29"/>
      <c r="Q59" s="29"/>
      <c r="R59" s="29"/>
      <c r="S59" s="29"/>
      <c r="T59" s="29"/>
      <c r="U59" s="29"/>
      <c r="V59" s="29"/>
      <c r="W59" s="29"/>
      <c r="X59" s="29"/>
      <c r="Y59" s="29"/>
      <c r="Z59" s="29"/>
      <c r="AA59" s="30"/>
    </row>
    <row r="60" spans="7:27" x14ac:dyDescent="0.3">
      <c r="G60" s="35" t="s">
        <v>53</v>
      </c>
      <c r="H60" s="36"/>
      <c r="I60" s="36"/>
      <c r="J60" s="36"/>
      <c r="K60" s="36"/>
      <c r="L60" s="36"/>
      <c r="M60" s="36"/>
      <c r="N60" s="36"/>
      <c r="O60" s="36"/>
      <c r="P60" s="36"/>
      <c r="Q60" s="36"/>
      <c r="R60" s="36"/>
      <c r="S60" s="36"/>
      <c r="T60" s="36"/>
      <c r="U60" s="36"/>
      <c r="V60" s="36"/>
      <c r="W60" s="36"/>
      <c r="X60" s="36"/>
      <c r="Y60" s="36"/>
      <c r="Z60" s="36"/>
      <c r="AA60" s="37"/>
    </row>
    <row r="61" spans="7:27" x14ac:dyDescent="0.3">
      <c r="G61" s="12"/>
      <c r="H61" s="10">
        <v>1</v>
      </c>
      <c r="I61" s="10">
        <v>2</v>
      </c>
      <c r="J61" s="10">
        <v>3</v>
      </c>
      <c r="K61" s="10">
        <v>4</v>
      </c>
      <c r="L61" s="10">
        <v>5</v>
      </c>
      <c r="M61" s="10">
        <v>6</v>
      </c>
      <c r="N61" s="10">
        <v>7</v>
      </c>
      <c r="O61" s="10">
        <v>8</v>
      </c>
      <c r="P61" s="10">
        <v>9</v>
      </c>
      <c r="Q61" s="10">
        <v>10</v>
      </c>
      <c r="R61" s="10">
        <v>11</v>
      </c>
      <c r="S61" s="10">
        <v>12</v>
      </c>
      <c r="T61" s="10">
        <v>13</v>
      </c>
      <c r="U61" s="10">
        <v>14</v>
      </c>
      <c r="V61" s="10">
        <v>15</v>
      </c>
      <c r="W61" s="10">
        <v>16</v>
      </c>
      <c r="X61" s="10">
        <v>17</v>
      </c>
      <c r="Y61" s="10">
        <v>18</v>
      </c>
      <c r="Z61" s="10">
        <v>19</v>
      </c>
      <c r="AA61" s="11">
        <v>20</v>
      </c>
    </row>
    <row r="62" spans="7:27" x14ac:dyDescent="0.3">
      <c r="G62" s="12" t="s">
        <v>0</v>
      </c>
      <c r="H62" s="15">
        <f>B3+B29</f>
        <v>104342</v>
      </c>
      <c r="I62" s="15">
        <f t="shared" ref="I62:AA62" si="0">$B$29</f>
        <v>6842</v>
      </c>
      <c r="J62" s="15">
        <f t="shared" si="0"/>
        <v>6842</v>
      </c>
      <c r="K62" s="15">
        <f t="shared" si="0"/>
        <v>6842</v>
      </c>
      <c r="L62" s="15">
        <f t="shared" si="0"/>
        <v>6842</v>
      </c>
      <c r="M62" s="15">
        <f t="shared" si="0"/>
        <v>6842</v>
      </c>
      <c r="N62" s="15">
        <f t="shared" si="0"/>
        <v>6842</v>
      </c>
      <c r="O62" s="15">
        <f t="shared" si="0"/>
        <v>6842</v>
      </c>
      <c r="P62" s="15">
        <f t="shared" si="0"/>
        <v>6842</v>
      </c>
      <c r="Q62" s="15">
        <f t="shared" si="0"/>
        <v>6842</v>
      </c>
      <c r="R62" s="15">
        <f t="shared" si="0"/>
        <v>6842</v>
      </c>
      <c r="S62" s="15">
        <f t="shared" si="0"/>
        <v>6842</v>
      </c>
      <c r="T62" s="15">
        <f t="shared" si="0"/>
        <v>6842</v>
      </c>
      <c r="U62" s="15">
        <f t="shared" si="0"/>
        <v>6842</v>
      </c>
      <c r="V62" s="15">
        <f t="shared" si="0"/>
        <v>6842</v>
      </c>
      <c r="W62" s="15">
        <f t="shared" si="0"/>
        <v>6842</v>
      </c>
      <c r="X62" s="15">
        <f t="shared" si="0"/>
        <v>6842</v>
      </c>
      <c r="Y62" s="15">
        <f t="shared" si="0"/>
        <v>6842</v>
      </c>
      <c r="Z62" s="15">
        <f t="shared" si="0"/>
        <v>6842</v>
      </c>
      <c r="AA62" s="16">
        <f t="shared" si="0"/>
        <v>6842</v>
      </c>
    </row>
    <row r="63" spans="7:27" x14ac:dyDescent="0.3">
      <c r="G63" s="12" t="s">
        <v>13</v>
      </c>
      <c r="H63" s="15">
        <f>B4+C30</f>
        <v>97500</v>
      </c>
      <c r="I63" s="15">
        <f t="shared" ref="I63:AA63" si="1">$C$30</f>
        <v>0</v>
      </c>
      <c r="J63" s="15">
        <f t="shared" si="1"/>
        <v>0</v>
      </c>
      <c r="K63" s="15">
        <f t="shared" si="1"/>
        <v>0</v>
      </c>
      <c r="L63" s="15">
        <f t="shared" si="1"/>
        <v>0</v>
      </c>
      <c r="M63" s="15">
        <f t="shared" si="1"/>
        <v>0</v>
      </c>
      <c r="N63" s="15">
        <f t="shared" si="1"/>
        <v>0</v>
      </c>
      <c r="O63" s="15">
        <f t="shared" si="1"/>
        <v>0</v>
      </c>
      <c r="P63" s="15">
        <f t="shared" si="1"/>
        <v>0</v>
      </c>
      <c r="Q63" s="15">
        <f t="shared" si="1"/>
        <v>0</v>
      </c>
      <c r="R63" s="15">
        <f t="shared" si="1"/>
        <v>0</v>
      </c>
      <c r="S63" s="15">
        <f t="shared" si="1"/>
        <v>0</v>
      </c>
      <c r="T63" s="15">
        <f t="shared" si="1"/>
        <v>0</v>
      </c>
      <c r="U63" s="15">
        <f t="shared" si="1"/>
        <v>0</v>
      </c>
      <c r="V63" s="15">
        <f t="shared" si="1"/>
        <v>0</v>
      </c>
      <c r="W63" s="15">
        <f t="shared" si="1"/>
        <v>0</v>
      </c>
      <c r="X63" s="15">
        <f t="shared" si="1"/>
        <v>0</v>
      </c>
      <c r="Y63" s="15">
        <f t="shared" si="1"/>
        <v>0</v>
      </c>
      <c r="Z63" s="15">
        <f t="shared" si="1"/>
        <v>0</v>
      </c>
      <c r="AA63" s="16">
        <f t="shared" si="1"/>
        <v>0</v>
      </c>
    </row>
    <row r="64" spans="7:27" x14ac:dyDescent="0.3">
      <c r="G64" s="12" t="s">
        <v>3</v>
      </c>
      <c r="H64" s="15">
        <f>B5+D31</f>
        <v>97500</v>
      </c>
      <c r="I64" s="15">
        <f t="shared" ref="I64:AA64" si="2">$D$31</f>
        <v>0</v>
      </c>
      <c r="J64" s="15">
        <f t="shared" si="2"/>
        <v>0</v>
      </c>
      <c r="K64" s="15">
        <f t="shared" si="2"/>
        <v>0</v>
      </c>
      <c r="L64" s="15">
        <f t="shared" si="2"/>
        <v>0</v>
      </c>
      <c r="M64" s="15">
        <f t="shared" si="2"/>
        <v>0</v>
      </c>
      <c r="N64" s="15">
        <f t="shared" si="2"/>
        <v>0</v>
      </c>
      <c r="O64" s="15">
        <f t="shared" si="2"/>
        <v>0</v>
      </c>
      <c r="P64" s="15">
        <f t="shared" si="2"/>
        <v>0</v>
      </c>
      <c r="Q64" s="15">
        <f t="shared" si="2"/>
        <v>0</v>
      </c>
      <c r="R64" s="15">
        <f t="shared" si="2"/>
        <v>0</v>
      </c>
      <c r="S64" s="15">
        <f t="shared" si="2"/>
        <v>0</v>
      </c>
      <c r="T64" s="15">
        <f t="shared" si="2"/>
        <v>0</v>
      </c>
      <c r="U64" s="15">
        <f t="shared" si="2"/>
        <v>0</v>
      </c>
      <c r="V64" s="15">
        <f t="shared" si="2"/>
        <v>0</v>
      </c>
      <c r="W64" s="15">
        <f t="shared" si="2"/>
        <v>0</v>
      </c>
      <c r="X64" s="15">
        <f t="shared" si="2"/>
        <v>0</v>
      </c>
      <c r="Y64" s="15">
        <f t="shared" si="2"/>
        <v>0</v>
      </c>
      <c r="Z64" s="15">
        <f t="shared" si="2"/>
        <v>0</v>
      </c>
      <c r="AA64" s="16">
        <f t="shared" si="2"/>
        <v>0</v>
      </c>
    </row>
    <row r="65" spans="7:27" x14ac:dyDescent="0.3">
      <c r="G65" s="12" t="s">
        <v>17</v>
      </c>
      <c r="H65" s="15">
        <f>B6+B34</f>
        <v>154913.60000000001</v>
      </c>
      <c r="I65" s="15">
        <f t="shared" ref="I65:AA65" si="3">$B$34</f>
        <v>4913.6000000000004</v>
      </c>
      <c r="J65" s="15">
        <f t="shared" si="3"/>
        <v>4913.6000000000004</v>
      </c>
      <c r="K65" s="15">
        <f t="shared" si="3"/>
        <v>4913.6000000000004</v>
      </c>
      <c r="L65" s="15">
        <f t="shared" si="3"/>
        <v>4913.6000000000004</v>
      </c>
      <c r="M65" s="15">
        <f t="shared" si="3"/>
        <v>4913.6000000000004</v>
      </c>
      <c r="N65" s="15">
        <f t="shared" si="3"/>
        <v>4913.6000000000004</v>
      </c>
      <c r="O65" s="15">
        <f t="shared" si="3"/>
        <v>4913.6000000000004</v>
      </c>
      <c r="P65" s="15">
        <f t="shared" si="3"/>
        <v>4913.6000000000004</v>
      </c>
      <c r="Q65" s="15">
        <f t="shared" si="3"/>
        <v>4913.6000000000004</v>
      </c>
      <c r="R65" s="15">
        <f t="shared" si="3"/>
        <v>4913.6000000000004</v>
      </c>
      <c r="S65" s="15">
        <f t="shared" si="3"/>
        <v>4913.6000000000004</v>
      </c>
      <c r="T65" s="15">
        <f t="shared" si="3"/>
        <v>4913.6000000000004</v>
      </c>
      <c r="U65" s="15">
        <f t="shared" si="3"/>
        <v>4913.6000000000004</v>
      </c>
      <c r="V65" s="15">
        <f t="shared" si="3"/>
        <v>4913.6000000000004</v>
      </c>
      <c r="W65" s="15">
        <f t="shared" si="3"/>
        <v>4913.6000000000004</v>
      </c>
      <c r="X65" s="15">
        <f t="shared" si="3"/>
        <v>4913.6000000000004</v>
      </c>
      <c r="Y65" s="15">
        <f t="shared" si="3"/>
        <v>4913.6000000000004</v>
      </c>
      <c r="Z65" s="15">
        <f t="shared" si="3"/>
        <v>4913.6000000000004</v>
      </c>
      <c r="AA65" s="16">
        <f t="shared" si="3"/>
        <v>4913.6000000000004</v>
      </c>
    </row>
    <row r="66" spans="7:27" x14ac:dyDescent="0.3">
      <c r="G66" s="12" t="s">
        <v>30</v>
      </c>
      <c r="H66" s="15">
        <f>B7+B35</f>
        <v>202400</v>
      </c>
      <c r="I66" s="15">
        <f t="shared" ref="I66:AA66" si="4">$B$35</f>
        <v>2400</v>
      </c>
      <c r="J66" s="15">
        <f t="shared" si="4"/>
        <v>2400</v>
      </c>
      <c r="K66" s="15">
        <f t="shared" si="4"/>
        <v>2400</v>
      </c>
      <c r="L66" s="15">
        <f t="shared" si="4"/>
        <v>2400</v>
      </c>
      <c r="M66" s="15">
        <f t="shared" si="4"/>
        <v>2400</v>
      </c>
      <c r="N66" s="15">
        <f t="shared" si="4"/>
        <v>2400</v>
      </c>
      <c r="O66" s="15">
        <f t="shared" si="4"/>
        <v>2400</v>
      </c>
      <c r="P66" s="15">
        <f t="shared" si="4"/>
        <v>2400</v>
      </c>
      <c r="Q66" s="15">
        <f t="shared" si="4"/>
        <v>2400</v>
      </c>
      <c r="R66" s="15">
        <f t="shared" si="4"/>
        <v>2400</v>
      </c>
      <c r="S66" s="15">
        <f t="shared" si="4"/>
        <v>2400</v>
      </c>
      <c r="T66" s="15">
        <f t="shared" si="4"/>
        <v>2400</v>
      </c>
      <c r="U66" s="15">
        <f t="shared" si="4"/>
        <v>2400</v>
      </c>
      <c r="V66" s="15">
        <f t="shared" si="4"/>
        <v>2400</v>
      </c>
      <c r="W66" s="15">
        <f t="shared" si="4"/>
        <v>2400</v>
      </c>
      <c r="X66" s="15">
        <f t="shared" si="4"/>
        <v>2400</v>
      </c>
      <c r="Y66" s="15">
        <f t="shared" si="4"/>
        <v>2400</v>
      </c>
      <c r="Z66" s="15">
        <f t="shared" si="4"/>
        <v>2400</v>
      </c>
      <c r="AA66" s="16">
        <f t="shared" si="4"/>
        <v>2400</v>
      </c>
    </row>
    <row r="67" spans="7:27" x14ac:dyDescent="0.3">
      <c r="G67" s="12" t="s">
        <v>31</v>
      </c>
      <c r="H67" s="15">
        <f>B8+B36</f>
        <v>18987.5</v>
      </c>
      <c r="I67" s="15">
        <f t="shared" ref="I67:AA67" si="5">$B$36</f>
        <v>3987.5</v>
      </c>
      <c r="J67" s="15">
        <f t="shared" si="5"/>
        <v>3987.5</v>
      </c>
      <c r="K67" s="15">
        <f t="shared" si="5"/>
        <v>3987.5</v>
      </c>
      <c r="L67" s="15">
        <f t="shared" si="5"/>
        <v>3987.5</v>
      </c>
      <c r="M67" s="15">
        <f t="shared" si="5"/>
        <v>3987.5</v>
      </c>
      <c r="N67" s="15">
        <f t="shared" si="5"/>
        <v>3987.5</v>
      </c>
      <c r="O67" s="15">
        <f t="shared" si="5"/>
        <v>3987.5</v>
      </c>
      <c r="P67" s="15">
        <f t="shared" si="5"/>
        <v>3987.5</v>
      </c>
      <c r="Q67" s="15">
        <f t="shared" si="5"/>
        <v>3987.5</v>
      </c>
      <c r="R67" s="15">
        <f t="shared" si="5"/>
        <v>3987.5</v>
      </c>
      <c r="S67" s="15">
        <f t="shared" si="5"/>
        <v>3987.5</v>
      </c>
      <c r="T67" s="15">
        <f t="shared" si="5"/>
        <v>3987.5</v>
      </c>
      <c r="U67" s="15">
        <f t="shared" si="5"/>
        <v>3987.5</v>
      </c>
      <c r="V67" s="15">
        <f t="shared" si="5"/>
        <v>3987.5</v>
      </c>
      <c r="W67" s="15">
        <f t="shared" si="5"/>
        <v>3987.5</v>
      </c>
      <c r="X67" s="15">
        <f t="shared" si="5"/>
        <v>3987.5</v>
      </c>
      <c r="Y67" s="15">
        <f t="shared" si="5"/>
        <v>3987.5</v>
      </c>
      <c r="Z67" s="15">
        <f t="shared" si="5"/>
        <v>3987.5</v>
      </c>
      <c r="AA67" s="16">
        <f t="shared" si="5"/>
        <v>3987.5</v>
      </c>
    </row>
    <row r="68" spans="7:27" x14ac:dyDescent="0.3">
      <c r="G68" s="12"/>
      <c r="H68" s="10"/>
      <c r="I68" s="10"/>
      <c r="J68" s="10"/>
      <c r="K68" s="10"/>
      <c r="L68" s="10"/>
      <c r="M68" s="10"/>
      <c r="N68" s="10"/>
      <c r="O68" s="10"/>
      <c r="P68" s="10"/>
      <c r="Q68" s="10"/>
      <c r="R68" s="10"/>
      <c r="S68" s="10"/>
      <c r="T68" s="10"/>
      <c r="U68" s="10"/>
      <c r="V68" s="10"/>
      <c r="W68" s="10"/>
      <c r="X68" s="10"/>
      <c r="Y68" s="10"/>
      <c r="Z68" s="10"/>
      <c r="AA68" s="11"/>
    </row>
    <row r="69" spans="7:27" x14ac:dyDescent="0.3">
      <c r="G69" s="32" t="s">
        <v>54</v>
      </c>
      <c r="H69" s="33"/>
      <c r="I69" s="33"/>
      <c r="J69" s="33"/>
      <c r="K69" s="33"/>
      <c r="L69" s="33"/>
      <c r="M69" s="33"/>
      <c r="N69" s="33"/>
      <c r="O69" s="33"/>
      <c r="P69" s="33"/>
      <c r="Q69" s="33"/>
      <c r="R69" s="33"/>
      <c r="S69" s="33"/>
      <c r="T69" s="33"/>
      <c r="U69" s="33"/>
      <c r="V69" s="33"/>
      <c r="W69" s="33"/>
      <c r="X69" s="33"/>
      <c r="Y69" s="33"/>
      <c r="Z69" s="33"/>
      <c r="AA69" s="34"/>
    </row>
    <row r="70" spans="7:27" x14ac:dyDescent="0.3">
      <c r="G70" s="12"/>
      <c r="H70" s="10">
        <v>1</v>
      </c>
      <c r="I70" s="10">
        <v>2</v>
      </c>
      <c r="J70" s="10">
        <v>3</v>
      </c>
      <c r="K70" s="10">
        <v>4</v>
      </c>
      <c r="L70" s="10">
        <v>5</v>
      </c>
      <c r="M70" s="10">
        <v>6</v>
      </c>
      <c r="N70" s="10">
        <v>7</v>
      </c>
      <c r="O70" s="10">
        <v>8</v>
      </c>
      <c r="P70" s="10">
        <v>9</v>
      </c>
      <c r="Q70" s="10">
        <v>10</v>
      </c>
      <c r="R70" s="10">
        <v>11</v>
      </c>
      <c r="S70" s="10">
        <v>12</v>
      </c>
      <c r="T70" s="10">
        <v>13</v>
      </c>
      <c r="U70" s="10">
        <v>14</v>
      </c>
      <c r="V70" s="10">
        <v>15</v>
      </c>
      <c r="W70" s="10">
        <v>16</v>
      </c>
      <c r="X70" s="10">
        <v>17</v>
      </c>
      <c r="Y70" s="10">
        <v>18</v>
      </c>
      <c r="Z70" s="10">
        <v>19</v>
      </c>
      <c r="AA70" s="11">
        <v>20</v>
      </c>
    </row>
    <row r="71" spans="7:27" x14ac:dyDescent="0.3">
      <c r="G71" s="12" t="s">
        <v>0</v>
      </c>
      <c r="H71" s="15">
        <f>H62</f>
        <v>104342</v>
      </c>
      <c r="I71" s="15">
        <f>H71+I62</f>
        <v>111184</v>
      </c>
      <c r="J71" s="15">
        <f t="shared" ref="J71:AA76" si="6">I71+J62</f>
        <v>118026</v>
      </c>
      <c r="K71" s="15">
        <f t="shared" si="6"/>
        <v>124868</v>
      </c>
      <c r="L71" s="15">
        <f t="shared" si="6"/>
        <v>131710</v>
      </c>
      <c r="M71" s="15">
        <f t="shared" si="6"/>
        <v>138552</v>
      </c>
      <c r="N71" s="15">
        <f t="shared" si="6"/>
        <v>145394</v>
      </c>
      <c r="O71" s="15">
        <f t="shared" si="6"/>
        <v>152236</v>
      </c>
      <c r="P71" s="15">
        <f t="shared" si="6"/>
        <v>159078</v>
      </c>
      <c r="Q71" s="15">
        <f t="shared" si="6"/>
        <v>165920</v>
      </c>
      <c r="R71" s="15">
        <f t="shared" si="6"/>
        <v>172762</v>
      </c>
      <c r="S71" s="15">
        <f t="shared" si="6"/>
        <v>179604</v>
      </c>
      <c r="T71" s="15">
        <f t="shared" si="6"/>
        <v>186446</v>
      </c>
      <c r="U71" s="15">
        <f t="shared" si="6"/>
        <v>193288</v>
      </c>
      <c r="V71" s="15">
        <f t="shared" si="6"/>
        <v>200130</v>
      </c>
      <c r="W71" s="15">
        <f t="shared" si="6"/>
        <v>206972</v>
      </c>
      <c r="X71" s="15">
        <f t="shared" si="6"/>
        <v>213814</v>
      </c>
      <c r="Y71" s="15">
        <f t="shared" si="6"/>
        <v>220656</v>
      </c>
      <c r="Z71" s="15">
        <f t="shared" si="6"/>
        <v>227498</v>
      </c>
      <c r="AA71" s="16">
        <f t="shared" si="6"/>
        <v>234340</v>
      </c>
    </row>
    <row r="72" spans="7:27" x14ac:dyDescent="0.3">
      <c r="G72" s="12" t="s">
        <v>13</v>
      </c>
      <c r="H72" s="15">
        <f t="shared" ref="H72:H76" si="7">H63</f>
        <v>97500</v>
      </c>
      <c r="I72" s="15">
        <f t="shared" ref="I72:X76" si="8">H72+I63</f>
        <v>97500</v>
      </c>
      <c r="J72" s="15">
        <f t="shared" si="8"/>
        <v>97500</v>
      </c>
      <c r="K72" s="15">
        <f t="shared" si="8"/>
        <v>97500</v>
      </c>
      <c r="L72" s="15">
        <f t="shared" si="8"/>
        <v>97500</v>
      </c>
      <c r="M72" s="15">
        <f t="shared" si="8"/>
        <v>97500</v>
      </c>
      <c r="N72" s="15">
        <f t="shared" si="8"/>
        <v>97500</v>
      </c>
      <c r="O72" s="15">
        <f t="shared" si="8"/>
        <v>97500</v>
      </c>
      <c r="P72" s="15">
        <f t="shared" si="8"/>
        <v>97500</v>
      </c>
      <c r="Q72" s="15">
        <f t="shared" si="8"/>
        <v>97500</v>
      </c>
      <c r="R72" s="15">
        <f t="shared" si="8"/>
        <v>97500</v>
      </c>
      <c r="S72" s="15">
        <f t="shared" si="8"/>
        <v>97500</v>
      </c>
      <c r="T72" s="15">
        <f t="shared" si="8"/>
        <v>97500</v>
      </c>
      <c r="U72" s="15">
        <f t="shared" si="8"/>
        <v>97500</v>
      </c>
      <c r="V72" s="15">
        <f t="shared" si="8"/>
        <v>97500</v>
      </c>
      <c r="W72" s="15">
        <f t="shared" si="8"/>
        <v>97500</v>
      </c>
      <c r="X72" s="15">
        <f t="shared" si="8"/>
        <v>97500</v>
      </c>
      <c r="Y72" s="15">
        <f t="shared" si="6"/>
        <v>97500</v>
      </c>
      <c r="Z72" s="15">
        <f t="shared" si="6"/>
        <v>97500</v>
      </c>
      <c r="AA72" s="16">
        <f t="shared" si="6"/>
        <v>97500</v>
      </c>
    </row>
    <row r="73" spans="7:27" x14ac:dyDescent="0.3">
      <c r="G73" s="12" t="s">
        <v>3</v>
      </c>
      <c r="H73" s="15">
        <f t="shared" si="7"/>
        <v>97500</v>
      </c>
      <c r="I73" s="15">
        <f t="shared" si="8"/>
        <v>97500</v>
      </c>
      <c r="J73" s="15">
        <f t="shared" si="6"/>
        <v>97500</v>
      </c>
      <c r="K73" s="15">
        <f t="shared" si="6"/>
        <v>97500</v>
      </c>
      <c r="L73" s="15">
        <f t="shared" si="6"/>
        <v>97500</v>
      </c>
      <c r="M73" s="15">
        <f t="shared" si="6"/>
        <v>97500</v>
      </c>
      <c r="N73" s="15">
        <f t="shared" si="6"/>
        <v>97500</v>
      </c>
      <c r="O73" s="15">
        <f t="shared" si="6"/>
        <v>97500</v>
      </c>
      <c r="P73" s="15">
        <f t="shared" si="6"/>
        <v>97500</v>
      </c>
      <c r="Q73" s="15">
        <f t="shared" si="6"/>
        <v>97500</v>
      </c>
      <c r="R73" s="15">
        <f t="shared" si="6"/>
        <v>97500</v>
      </c>
      <c r="S73" s="15">
        <f t="shared" si="6"/>
        <v>97500</v>
      </c>
      <c r="T73" s="15">
        <f t="shared" si="6"/>
        <v>97500</v>
      </c>
      <c r="U73" s="15">
        <f t="shared" si="6"/>
        <v>97500</v>
      </c>
      <c r="V73" s="15">
        <f t="shared" si="6"/>
        <v>97500</v>
      </c>
      <c r="W73" s="15">
        <f t="shared" si="6"/>
        <v>97500</v>
      </c>
      <c r="X73" s="15">
        <f t="shared" si="6"/>
        <v>97500</v>
      </c>
      <c r="Y73" s="15">
        <f t="shared" si="6"/>
        <v>97500</v>
      </c>
      <c r="Z73" s="15">
        <f t="shared" si="6"/>
        <v>97500</v>
      </c>
      <c r="AA73" s="16">
        <f t="shared" si="6"/>
        <v>97500</v>
      </c>
    </row>
    <row r="74" spans="7:27" x14ac:dyDescent="0.3">
      <c r="G74" s="12" t="s">
        <v>17</v>
      </c>
      <c r="H74" s="15">
        <f t="shared" si="7"/>
        <v>154913.60000000001</v>
      </c>
      <c r="I74" s="15">
        <f>H74+I65</f>
        <v>159827.20000000001</v>
      </c>
      <c r="J74" s="15">
        <f t="shared" ref="J74:AA74" si="9">I74+J65</f>
        <v>164740.80000000002</v>
      </c>
      <c r="K74" s="15">
        <f t="shared" si="9"/>
        <v>169654.40000000002</v>
      </c>
      <c r="L74" s="15">
        <f t="shared" si="9"/>
        <v>174568.00000000003</v>
      </c>
      <c r="M74" s="15">
        <f t="shared" si="9"/>
        <v>179481.60000000003</v>
      </c>
      <c r="N74" s="15">
        <f t="shared" si="9"/>
        <v>184395.20000000004</v>
      </c>
      <c r="O74" s="15">
        <f t="shared" si="9"/>
        <v>189308.80000000005</v>
      </c>
      <c r="P74" s="15">
        <f t="shared" si="9"/>
        <v>194222.40000000005</v>
      </c>
      <c r="Q74" s="15">
        <f t="shared" si="9"/>
        <v>199136.00000000006</v>
      </c>
      <c r="R74" s="15">
        <f t="shared" si="9"/>
        <v>204049.60000000006</v>
      </c>
      <c r="S74" s="15">
        <f t="shared" si="9"/>
        <v>208963.20000000007</v>
      </c>
      <c r="T74" s="15">
        <f t="shared" si="9"/>
        <v>213876.80000000008</v>
      </c>
      <c r="U74" s="15">
        <f t="shared" si="9"/>
        <v>218790.40000000008</v>
      </c>
      <c r="V74" s="15">
        <f t="shared" si="9"/>
        <v>223704.00000000009</v>
      </c>
      <c r="W74" s="15">
        <f t="shared" si="9"/>
        <v>228617.60000000009</v>
      </c>
      <c r="X74" s="15">
        <f t="shared" si="9"/>
        <v>233531.2000000001</v>
      </c>
      <c r="Y74" s="15">
        <f t="shared" si="9"/>
        <v>238444.8000000001</v>
      </c>
      <c r="Z74" s="15">
        <f t="shared" si="9"/>
        <v>243358.40000000011</v>
      </c>
      <c r="AA74" s="16">
        <f t="shared" si="9"/>
        <v>248272.00000000012</v>
      </c>
    </row>
    <row r="75" spans="7:27" x14ac:dyDescent="0.3">
      <c r="G75" s="12" t="s">
        <v>30</v>
      </c>
      <c r="H75" s="15">
        <f t="shared" si="7"/>
        <v>202400</v>
      </c>
      <c r="I75" s="15">
        <f t="shared" si="8"/>
        <v>204800</v>
      </c>
      <c r="J75" s="15">
        <f t="shared" si="6"/>
        <v>207200</v>
      </c>
      <c r="K75" s="15">
        <f t="shared" si="6"/>
        <v>209600</v>
      </c>
      <c r="L75" s="15">
        <f t="shared" si="6"/>
        <v>212000</v>
      </c>
      <c r="M75" s="15">
        <f t="shared" si="6"/>
        <v>214400</v>
      </c>
      <c r="N75" s="15">
        <f t="shared" si="6"/>
        <v>216800</v>
      </c>
      <c r="O75" s="15">
        <f t="shared" si="6"/>
        <v>219200</v>
      </c>
      <c r="P75" s="15">
        <f t="shared" si="6"/>
        <v>221600</v>
      </c>
      <c r="Q75" s="15">
        <f t="shared" si="6"/>
        <v>224000</v>
      </c>
      <c r="R75" s="15">
        <f t="shared" si="6"/>
        <v>226400</v>
      </c>
      <c r="S75" s="15">
        <f t="shared" si="6"/>
        <v>228800</v>
      </c>
      <c r="T75" s="15">
        <f t="shared" si="6"/>
        <v>231200</v>
      </c>
      <c r="U75" s="15">
        <f t="shared" si="6"/>
        <v>233600</v>
      </c>
      <c r="V75" s="15">
        <f t="shared" si="6"/>
        <v>236000</v>
      </c>
      <c r="W75" s="15">
        <f t="shared" si="6"/>
        <v>238400</v>
      </c>
      <c r="X75" s="15">
        <f t="shared" si="6"/>
        <v>240800</v>
      </c>
      <c r="Y75" s="15">
        <f t="shared" si="6"/>
        <v>243200</v>
      </c>
      <c r="Z75" s="15">
        <f t="shared" si="6"/>
        <v>245600</v>
      </c>
      <c r="AA75" s="16">
        <f t="shared" si="6"/>
        <v>248000</v>
      </c>
    </row>
    <row r="76" spans="7:27" ht="15" thickBot="1" x14ac:dyDescent="0.35">
      <c r="G76" s="13" t="s">
        <v>31</v>
      </c>
      <c r="H76" s="17">
        <f t="shared" si="7"/>
        <v>18987.5</v>
      </c>
      <c r="I76" s="17">
        <f t="shared" si="8"/>
        <v>22975</v>
      </c>
      <c r="J76" s="17">
        <f t="shared" si="6"/>
        <v>26962.5</v>
      </c>
      <c r="K76" s="17">
        <f t="shared" si="6"/>
        <v>30950</v>
      </c>
      <c r="L76" s="17">
        <f t="shared" si="6"/>
        <v>34937.5</v>
      </c>
      <c r="M76" s="17">
        <f t="shared" si="6"/>
        <v>38925</v>
      </c>
      <c r="N76" s="17">
        <f t="shared" si="6"/>
        <v>42912.5</v>
      </c>
      <c r="O76" s="17">
        <f t="shared" si="6"/>
        <v>46900</v>
      </c>
      <c r="P76" s="17">
        <f t="shared" si="6"/>
        <v>50887.5</v>
      </c>
      <c r="Q76" s="17">
        <f t="shared" si="6"/>
        <v>54875</v>
      </c>
      <c r="R76" s="17">
        <f t="shared" si="6"/>
        <v>58862.5</v>
      </c>
      <c r="S76" s="17">
        <f t="shared" si="6"/>
        <v>62850</v>
      </c>
      <c r="T76" s="17">
        <f t="shared" si="6"/>
        <v>66837.5</v>
      </c>
      <c r="U76" s="17">
        <f t="shared" si="6"/>
        <v>70825</v>
      </c>
      <c r="V76" s="17">
        <f t="shared" si="6"/>
        <v>74812.5</v>
      </c>
      <c r="W76" s="17">
        <f t="shared" si="6"/>
        <v>78800</v>
      </c>
      <c r="X76" s="17">
        <f t="shared" si="6"/>
        <v>82787.5</v>
      </c>
      <c r="Y76" s="17">
        <f t="shared" si="6"/>
        <v>86775</v>
      </c>
      <c r="Z76" s="17">
        <f t="shared" si="6"/>
        <v>90762.5</v>
      </c>
      <c r="AA76" s="18">
        <f t="shared" si="6"/>
        <v>94750</v>
      </c>
    </row>
    <row r="78" spans="7:27" ht="15" thickBot="1" x14ac:dyDescent="0.35"/>
    <row r="79" spans="7:27" ht="15" thickBot="1" x14ac:dyDescent="0.35">
      <c r="G79" s="28" t="s">
        <v>73</v>
      </c>
      <c r="H79" s="29"/>
      <c r="I79" s="29"/>
      <c r="J79" s="29"/>
      <c r="K79" s="29"/>
      <c r="L79" s="29"/>
      <c r="M79" s="29"/>
      <c r="N79" s="29"/>
      <c r="O79" s="29"/>
      <c r="P79" s="29"/>
      <c r="Q79" s="29"/>
      <c r="R79" s="29"/>
      <c r="S79" s="29"/>
      <c r="T79" s="29"/>
      <c r="U79" s="29"/>
      <c r="V79" s="29"/>
      <c r="W79" s="29"/>
      <c r="X79" s="29"/>
      <c r="Y79" s="29"/>
      <c r="Z79" s="29"/>
      <c r="AA79" s="30"/>
    </row>
    <row r="80" spans="7:27" x14ac:dyDescent="0.3">
      <c r="G80" s="6"/>
      <c r="H80" s="7">
        <v>1</v>
      </c>
      <c r="I80" s="7">
        <v>2</v>
      </c>
      <c r="J80" s="7">
        <v>3</v>
      </c>
      <c r="K80" s="7">
        <v>4</v>
      </c>
      <c r="L80" s="7">
        <v>5</v>
      </c>
      <c r="M80" s="7">
        <v>6</v>
      </c>
      <c r="N80" s="7">
        <v>7</v>
      </c>
      <c r="O80" s="7">
        <v>8</v>
      </c>
      <c r="P80" s="7">
        <v>9</v>
      </c>
      <c r="Q80" s="7">
        <v>10</v>
      </c>
      <c r="R80" s="7">
        <v>11</v>
      </c>
      <c r="S80" s="7">
        <v>12</v>
      </c>
      <c r="T80" s="7">
        <v>13</v>
      </c>
      <c r="U80" s="7">
        <v>14</v>
      </c>
      <c r="V80" s="7">
        <v>15</v>
      </c>
      <c r="W80" s="7">
        <v>16</v>
      </c>
      <c r="X80" s="7">
        <v>17</v>
      </c>
      <c r="Y80" s="7">
        <v>18</v>
      </c>
      <c r="Z80" s="7">
        <v>19</v>
      </c>
      <c r="AA80" s="8">
        <v>20</v>
      </c>
    </row>
    <row r="81" spans="7:27" x14ac:dyDescent="0.3">
      <c r="G81" s="9" t="s">
        <v>55</v>
      </c>
      <c r="H81" s="10"/>
      <c r="I81" s="10"/>
      <c r="J81" s="10"/>
      <c r="K81" s="10"/>
      <c r="L81" s="10"/>
      <c r="M81" s="10"/>
      <c r="N81" s="10"/>
      <c r="O81" s="10"/>
      <c r="P81" s="10"/>
      <c r="Q81" s="10"/>
      <c r="R81" s="10"/>
      <c r="S81" s="10"/>
      <c r="T81" s="10"/>
      <c r="U81" s="10"/>
      <c r="V81" s="10"/>
      <c r="W81" s="10"/>
      <c r="X81" s="10"/>
      <c r="Y81" s="10"/>
      <c r="Z81" s="10"/>
      <c r="AA81" s="11"/>
    </row>
    <row r="82" spans="7:27" x14ac:dyDescent="0.3">
      <c r="G82" s="12" t="s">
        <v>0</v>
      </c>
      <c r="H82" s="15">
        <f>B3</f>
        <v>97500</v>
      </c>
      <c r="I82" s="15"/>
      <c r="J82" s="15"/>
      <c r="K82" s="15"/>
      <c r="L82" s="15"/>
      <c r="M82" s="15"/>
      <c r="N82" s="15"/>
      <c r="O82" s="15"/>
      <c r="P82" s="15"/>
      <c r="Q82" s="15"/>
      <c r="R82" s="15"/>
      <c r="S82" s="15"/>
      <c r="T82" s="15"/>
      <c r="U82" s="15"/>
      <c r="V82" s="15"/>
      <c r="W82" s="15"/>
      <c r="X82" s="15"/>
      <c r="Y82" s="15"/>
      <c r="Z82" s="15"/>
      <c r="AA82" s="16"/>
    </row>
    <row r="83" spans="7:27" x14ac:dyDescent="0.3">
      <c r="G83" s="12" t="s">
        <v>13</v>
      </c>
      <c r="H83" s="15">
        <f>B4</f>
        <v>97500</v>
      </c>
      <c r="I83" s="15"/>
      <c r="J83" s="15"/>
      <c r="K83" s="15"/>
      <c r="L83" s="15"/>
      <c r="M83" s="15"/>
      <c r="N83" s="15"/>
      <c r="O83" s="15"/>
      <c r="P83" s="15"/>
      <c r="Q83" s="15"/>
      <c r="R83" s="15"/>
      <c r="S83" s="15"/>
      <c r="T83" s="15"/>
      <c r="U83" s="15"/>
      <c r="V83" s="15"/>
      <c r="W83" s="15"/>
      <c r="X83" s="15"/>
      <c r="Y83" s="15"/>
      <c r="Z83" s="15"/>
      <c r="AA83" s="16"/>
    </row>
    <row r="84" spans="7:27" x14ac:dyDescent="0.3">
      <c r="G84" s="12" t="s">
        <v>3</v>
      </c>
      <c r="H84" s="15">
        <f>B5</f>
        <v>97500</v>
      </c>
      <c r="I84" s="15"/>
      <c r="J84" s="15"/>
      <c r="K84" s="15"/>
      <c r="L84" s="15"/>
      <c r="M84" s="15"/>
      <c r="N84" s="15"/>
      <c r="O84" s="15"/>
      <c r="P84" s="15"/>
      <c r="Q84" s="15"/>
      <c r="R84" s="15"/>
      <c r="S84" s="15"/>
      <c r="T84" s="15"/>
      <c r="U84" s="15"/>
      <c r="V84" s="15"/>
      <c r="W84" s="15"/>
      <c r="X84" s="15"/>
      <c r="Y84" s="15"/>
      <c r="Z84" s="15"/>
      <c r="AA84" s="16"/>
    </row>
    <row r="85" spans="7:27" x14ac:dyDescent="0.3">
      <c r="G85" s="12" t="s">
        <v>39</v>
      </c>
      <c r="H85" s="15">
        <f>SUM(H82:H84)</f>
        <v>292500</v>
      </c>
      <c r="I85" s="15">
        <f t="shared" ref="I85:AA85" si="10">SUM(I82:I84)</f>
        <v>0</v>
      </c>
      <c r="J85" s="15">
        <f t="shared" si="10"/>
        <v>0</v>
      </c>
      <c r="K85" s="15">
        <f t="shared" si="10"/>
        <v>0</v>
      </c>
      <c r="L85" s="15">
        <f t="shared" si="10"/>
        <v>0</v>
      </c>
      <c r="M85" s="15">
        <f t="shared" si="10"/>
        <v>0</v>
      </c>
      <c r="N85" s="15">
        <f t="shared" si="10"/>
        <v>0</v>
      </c>
      <c r="O85" s="15">
        <f t="shared" si="10"/>
        <v>0</v>
      </c>
      <c r="P85" s="15">
        <f t="shared" si="10"/>
        <v>0</v>
      </c>
      <c r="Q85" s="15">
        <f t="shared" si="10"/>
        <v>0</v>
      </c>
      <c r="R85" s="15">
        <f t="shared" si="10"/>
        <v>0</v>
      </c>
      <c r="S85" s="15">
        <f t="shared" si="10"/>
        <v>0</v>
      </c>
      <c r="T85" s="15">
        <f t="shared" si="10"/>
        <v>0</v>
      </c>
      <c r="U85" s="15">
        <f t="shared" si="10"/>
        <v>0</v>
      </c>
      <c r="V85" s="15">
        <f t="shared" si="10"/>
        <v>0</v>
      </c>
      <c r="W85" s="15">
        <f t="shared" si="10"/>
        <v>0</v>
      </c>
      <c r="X85" s="15">
        <f t="shared" si="10"/>
        <v>0</v>
      </c>
      <c r="Y85" s="15">
        <f t="shared" si="10"/>
        <v>0</v>
      </c>
      <c r="Z85" s="15">
        <f t="shared" si="10"/>
        <v>0</v>
      </c>
      <c r="AA85" s="16">
        <f t="shared" si="10"/>
        <v>0</v>
      </c>
    </row>
    <row r="86" spans="7:27" x14ac:dyDescent="0.3">
      <c r="G86" s="9" t="s">
        <v>57</v>
      </c>
      <c r="H86" s="15"/>
      <c r="I86" s="15"/>
      <c r="J86" s="15"/>
      <c r="K86" s="15"/>
      <c r="L86" s="15"/>
      <c r="M86" s="15"/>
      <c r="N86" s="15"/>
      <c r="O86" s="15"/>
      <c r="P86" s="15"/>
      <c r="Q86" s="15"/>
      <c r="R86" s="15"/>
      <c r="S86" s="15"/>
      <c r="T86" s="15"/>
      <c r="U86" s="15"/>
      <c r="V86" s="15"/>
      <c r="W86" s="15"/>
      <c r="X86" s="15"/>
      <c r="Y86" s="15"/>
      <c r="Z86" s="15"/>
      <c r="AA86" s="16"/>
    </row>
    <row r="87" spans="7:27" x14ac:dyDescent="0.3">
      <c r="G87" s="12" t="s">
        <v>0</v>
      </c>
      <c r="H87" s="15">
        <f t="shared" ref="H87:AA87" si="11">$B$29</f>
        <v>6842</v>
      </c>
      <c r="I87" s="15">
        <f t="shared" si="11"/>
        <v>6842</v>
      </c>
      <c r="J87" s="15">
        <f t="shared" si="11"/>
        <v>6842</v>
      </c>
      <c r="K87" s="15">
        <f t="shared" si="11"/>
        <v>6842</v>
      </c>
      <c r="L87" s="15">
        <f t="shared" si="11"/>
        <v>6842</v>
      </c>
      <c r="M87" s="15">
        <f t="shared" si="11"/>
        <v>6842</v>
      </c>
      <c r="N87" s="15">
        <f t="shared" si="11"/>
        <v>6842</v>
      </c>
      <c r="O87" s="15">
        <f t="shared" si="11"/>
        <v>6842</v>
      </c>
      <c r="P87" s="15">
        <f t="shared" si="11"/>
        <v>6842</v>
      </c>
      <c r="Q87" s="15">
        <f t="shared" si="11"/>
        <v>6842</v>
      </c>
      <c r="R87" s="15">
        <f t="shared" si="11"/>
        <v>6842</v>
      </c>
      <c r="S87" s="15">
        <f t="shared" si="11"/>
        <v>6842</v>
      </c>
      <c r="T87" s="15">
        <f t="shared" si="11"/>
        <v>6842</v>
      </c>
      <c r="U87" s="15">
        <f t="shared" si="11"/>
        <v>6842</v>
      </c>
      <c r="V87" s="15">
        <f t="shared" si="11"/>
        <v>6842</v>
      </c>
      <c r="W87" s="15">
        <f t="shared" si="11"/>
        <v>6842</v>
      </c>
      <c r="X87" s="15">
        <f t="shared" si="11"/>
        <v>6842</v>
      </c>
      <c r="Y87" s="15">
        <f t="shared" si="11"/>
        <v>6842</v>
      </c>
      <c r="Z87" s="15">
        <f t="shared" si="11"/>
        <v>6842</v>
      </c>
      <c r="AA87" s="16">
        <f t="shared" si="11"/>
        <v>6842</v>
      </c>
    </row>
    <row r="88" spans="7:27" x14ac:dyDescent="0.3">
      <c r="G88" s="12" t="s">
        <v>13</v>
      </c>
      <c r="H88" s="15">
        <f t="shared" ref="H88:AA88" si="12">$C$30</f>
        <v>0</v>
      </c>
      <c r="I88" s="15">
        <f t="shared" si="12"/>
        <v>0</v>
      </c>
      <c r="J88" s="15">
        <f t="shared" si="12"/>
        <v>0</v>
      </c>
      <c r="K88" s="15">
        <f t="shared" si="12"/>
        <v>0</v>
      </c>
      <c r="L88" s="15">
        <f t="shared" si="12"/>
        <v>0</v>
      </c>
      <c r="M88" s="15">
        <f t="shared" si="12"/>
        <v>0</v>
      </c>
      <c r="N88" s="15">
        <f t="shared" si="12"/>
        <v>0</v>
      </c>
      <c r="O88" s="15">
        <f t="shared" si="12"/>
        <v>0</v>
      </c>
      <c r="P88" s="15">
        <f t="shared" si="12"/>
        <v>0</v>
      </c>
      <c r="Q88" s="15">
        <f t="shared" si="12"/>
        <v>0</v>
      </c>
      <c r="R88" s="15">
        <f t="shared" si="12"/>
        <v>0</v>
      </c>
      <c r="S88" s="15">
        <f t="shared" si="12"/>
        <v>0</v>
      </c>
      <c r="T88" s="15">
        <f t="shared" si="12"/>
        <v>0</v>
      </c>
      <c r="U88" s="15">
        <f t="shared" si="12"/>
        <v>0</v>
      </c>
      <c r="V88" s="15">
        <f t="shared" si="12"/>
        <v>0</v>
      </c>
      <c r="W88" s="15">
        <f t="shared" si="12"/>
        <v>0</v>
      </c>
      <c r="X88" s="15">
        <f t="shared" si="12"/>
        <v>0</v>
      </c>
      <c r="Y88" s="15">
        <f t="shared" si="12"/>
        <v>0</v>
      </c>
      <c r="Z88" s="15">
        <f t="shared" si="12"/>
        <v>0</v>
      </c>
      <c r="AA88" s="16">
        <f t="shared" si="12"/>
        <v>0</v>
      </c>
    </row>
    <row r="89" spans="7:27" x14ac:dyDescent="0.3">
      <c r="G89" s="12" t="s">
        <v>3</v>
      </c>
      <c r="H89" s="15">
        <f t="shared" ref="H89:AA89" si="13">$D$31</f>
        <v>0</v>
      </c>
      <c r="I89" s="15">
        <f t="shared" si="13"/>
        <v>0</v>
      </c>
      <c r="J89" s="15">
        <f t="shared" si="13"/>
        <v>0</v>
      </c>
      <c r="K89" s="15">
        <f t="shared" si="13"/>
        <v>0</v>
      </c>
      <c r="L89" s="15">
        <f t="shared" si="13"/>
        <v>0</v>
      </c>
      <c r="M89" s="15">
        <f t="shared" si="13"/>
        <v>0</v>
      </c>
      <c r="N89" s="15">
        <f t="shared" si="13"/>
        <v>0</v>
      </c>
      <c r="O89" s="15">
        <f t="shared" si="13"/>
        <v>0</v>
      </c>
      <c r="P89" s="15">
        <f t="shared" si="13"/>
        <v>0</v>
      </c>
      <c r="Q89" s="15">
        <f t="shared" si="13"/>
        <v>0</v>
      </c>
      <c r="R89" s="15">
        <f t="shared" si="13"/>
        <v>0</v>
      </c>
      <c r="S89" s="15">
        <f t="shared" si="13"/>
        <v>0</v>
      </c>
      <c r="T89" s="15">
        <f t="shared" si="13"/>
        <v>0</v>
      </c>
      <c r="U89" s="15">
        <f t="shared" si="13"/>
        <v>0</v>
      </c>
      <c r="V89" s="15">
        <f t="shared" si="13"/>
        <v>0</v>
      </c>
      <c r="W89" s="15">
        <f t="shared" si="13"/>
        <v>0</v>
      </c>
      <c r="X89" s="15">
        <f t="shared" si="13"/>
        <v>0</v>
      </c>
      <c r="Y89" s="15">
        <f t="shared" si="13"/>
        <v>0</v>
      </c>
      <c r="Z89" s="15">
        <f t="shared" si="13"/>
        <v>0</v>
      </c>
      <c r="AA89" s="16">
        <f t="shared" si="13"/>
        <v>0</v>
      </c>
    </row>
    <row r="90" spans="7:27" x14ac:dyDescent="0.3">
      <c r="G90" s="12" t="s">
        <v>39</v>
      </c>
      <c r="H90" s="15">
        <f>SUM(H87:H89)</f>
        <v>6842</v>
      </c>
      <c r="I90" s="15">
        <f t="shared" ref="I90:AA90" si="14">SUM(I87:I89)</f>
        <v>6842</v>
      </c>
      <c r="J90" s="15">
        <f t="shared" si="14"/>
        <v>6842</v>
      </c>
      <c r="K90" s="15">
        <f t="shared" si="14"/>
        <v>6842</v>
      </c>
      <c r="L90" s="15">
        <f t="shared" si="14"/>
        <v>6842</v>
      </c>
      <c r="M90" s="15">
        <f t="shared" si="14"/>
        <v>6842</v>
      </c>
      <c r="N90" s="15">
        <f t="shared" si="14"/>
        <v>6842</v>
      </c>
      <c r="O90" s="15">
        <f t="shared" si="14"/>
        <v>6842</v>
      </c>
      <c r="P90" s="15">
        <f t="shared" si="14"/>
        <v>6842</v>
      </c>
      <c r="Q90" s="15">
        <f t="shared" si="14"/>
        <v>6842</v>
      </c>
      <c r="R90" s="15">
        <f t="shared" si="14"/>
        <v>6842</v>
      </c>
      <c r="S90" s="15">
        <f t="shared" si="14"/>
        <v>6842</v>
      </c>
      <c r="T90" s="15">
        <f t="shared" si="14"/>
        <v>6842</v>
      </c>
      <c r="U90" s="15">
        <f t="shared" si="14"/>
        <v>6842</v>
      </c>
      <c r="V90" s="15">
        <f t="shared" si="14"/>
        <v>6842</v>
      </c>
      <c r="W90" s="15">
        <f t="shared" si="14"/>
        <v>6842</v>
      </c>
      <c r="X90" s="15">
        <f t="shared" si="14"/>
        <v>6842</v>
      </c>
      <c r="Y90" s="15">
        <f t="shared" si="14"/>
        <v>6842</v>
      </c>
      <c r="Z90" s="15">
        <f t="shared" si="14"/>
        <v>6842</v>
      </c>
      <c r="AA90" s="16">
        <f t="shared" si="14"/>
        <v>6842</v>
      </c>
    </row>
    <row r="91" spans="7:27" x14ac:dyDescent="0.3">
      <c r="G91" s="12"/>
      <c r="H91" s="10"/>
      <c r="I91" s="10"/>
      <c r="J91" s="10"/>
      <c r="K91" s="10"/>
      <c r="L91" s="10"/>
      <c r="M91" s="10"/>
      <c r="N91" s="10"/>
      <c r="O91" s="10"/>
      <c r="P91" s="10"/>
      <c r="Q91" s="10"/>
      <c r="R91" s="10"/>
      <c r="S91" s="10"/>
      <c r="T91" s="10"/>
      <c r="U91" s="10"/>
      <c r="V91" s="10"/>
      <c r="W91" s="10"/>
      <c r="X91" s="10"/>
      <c r="Y91" s="10"/>
      <c r="Z91" s="10"/>
      <c r="AA91" s="11"/>
    </row>
    <row r="92" spans="7:27" x14ac:dyDescent="0.3">
      <c r="G92" s="12"/>
      <c r="H92" s="10"/>
      <c r="I92" s="10"/>
      <c r="J92" s="10"/>
      <c r="K92" s="10"/>
      <c r="L92" s="10"/>
      <c r="M92" s="10"/>
      <c r="N92" s="10"/>
      <c r="O92" s="10"/>
      <c r="P92" s="10"/>
      <c r="Q92" s="10"/>
      <c r="R92" s="10"/>
      <c r="S92" s="10"/>
      <c r="T92" s="10"/>
      <c r="U92" s="10"/>
      <c r="V92" s="10"/>
      <c r="W92" s="10"/>
      <c r="X92" s="10"/>
      <c r="Y92" s="10"/>
      <c r="Z92" s="10"/>
      <c r="AA92" s="11"/>
    </row>
    <row r="93" spans="7:27" x14ac:dyDescent="0.3">
      <c r="G93" s="12"/>
      <c r="H93" s="10">
        <v>1</v>
      </c>
      <c r="I93" s="10">
        <v>2</v>
      </c>
      <c r="J93" s="10">
        <v>3</v>
      </c>
      <c r="K93" s="10">
        <v>4</v>
      </c>
      <c r="L93" s="10">
        <v>5</v>
      </c>
      <c r="M93" s="10">
        <v>6</v>
      </c>
      <c r="N93" s="10">
        <v>7</v>
      </c>
      <c r="O93" s="10">
        <v>8</v>
      </c>
      <c r="P93" s="10">
        <v>9</v>
      </c>
      <c r="Q93" s="10">
        <v>10</v>
      </c>
      <c r="R93" s="10">
        <v>11</v>
      </c>
      <c r="S93" s="10">
        <v>12</v>
      </c>
      <c r="T93" s="10">
        <v>13</v>
      </c>
      <c r="U93" s="10">
        <v>14</v>
      </c>
      <c r="V93" s="10">
        <v>15</v>
      </c>
      <c r="W93" s="10">
        <v>16</v>
      </c>
      <c r="X93" s="10">
        <v>17</v>
      </c>
      <c r="Y93" s="10">
        <v>18</v>
      </c>
      <c r="Z93" s="10">
        <v>19</v>
      </c>
      <c r="AA93" s="11">
        <v>20</v>
      </c>
    </row>
    <row r="94" spans="7:27" x14ac:dyDescent="0.3">
      <c r="G94" s="9" t="s">
        <v>62</v>
      </c>
      <c r="H94" s="10"/>
      <c r="I94" s="10"/>
      <c r="J94" s="10"/>
      <c r="K94" s="10"/>
      <c r="L94" s="10"/>
      <c r="M94" s="10"/>
      <c r="N94" s="10"/>
      <c r="O94" s="10"/>
      <c r="P94" s="10"/>
      <c r="Q94" s="10"/>
      <c r="R94" s="10"/>
      <c r="S94" s="10"/>
      <c r="T94" s="10"/>
      <c r="U94" s="10"/>
      <c r="V94" s="10"/>
      <c r="W94" s="10"/>
      <c r="X94" s="10"/>
      <c r="Y94" s="10"/>
      <c r="Z94" s="10"/>
      <c r="AA94" s="11"/>
    </row>
    <row r="95" spans="7:27" x14ac:dyDescent="0.3">
      <c r="G95" s="12" t="s">
        <v>55</v>
      </c>
      <c r="H95" s="15">
        <f>B6</f>
        <v>150000</v>
      </c>
      <c r="I95" s="15"/>
      <c r="J95" s="15"/>
      <c r="K95" s="15"/>
      <c r="L95" s="15"/>
      <c r="M95" s="15"/>
      <c r="N95" s="15"/>
      <c r="O95" s="15"/>
      <c r="P95" s="15"/>
      <c r="Q95" s="15"/>
      <c r="R95" s="15"/>
      <c r="S95" s="15"/>
      <c r="T95" s="15"/>
      <c r="U95" s="15"/>
      <c r="V95" s="15"/>
      <c r="W95" s="15"/>
      <c r="X95" s="15"/>
      <c r="Y95" s="15"/>
      <c r="Z95" s="15"/>
      <c r="AA95" s="16"/>
    </row>
    <row r="96" spans="7:27" x14ac:dyDescent="0.3">
      <c r="G96" s="12" t="s">
        <v>58</v>
      </c>
      <c r="H96" s="15">
        <f>H95-H85</f>
        <v>-142500</v>
      </c>
      <c r="I96" s="15"/>
      <c r="J96" s="15"/>
      <c r="K96" s="15"/>
      <c r="L96" s="15"/>
      <c r="M96" s="15"/>
      <c r="N96" s="15"/>
      <c r="O96" s="15"/>
      <c r="P96" s="15"/>
      <c r="Q96" s="15"/>
      <c r="R96" s="15"/>
      <c r="S96" s="15"/>
      <c r="T96" s="15"/>
      <c r="U96" s="15"/>
      <c r="V96" s="15"/>
      <c r="W96" s="15"/>
      <c r="X96" s="15"/>
      <c r="Y96" s="15"/>
      <c r="Z96" s="15"/>
      <c r="AA96" s="16"/>
    </row>
    <row r="97" spans="7:27" x14ac:dyDescent="0.3">
      <c r="G97" s="12" t="s">
        <v>60</v>
      </c>
      <c r="H97" s="15">
        <f>H90</f>
        <v>6842</v>
      </c>
      <c r="I97" s="15">
        <f t="shared" ref="I97:AA97" si="15">I90</f>
        <v>6842</v>
      </c>
      <c r="J97" s="15">
        <f t="shared" si="15"/>
        <v>6842</v>
      </c>
      <c r="K97" s="15">
        <f t="shared" si="15"/>
        <v>6842</v>
      </c>
      <c r="L97" s="15">
        <f t="shared" si="15"/>
        <v>6842</v>
      </c>
      <c r="M97" s="15">
        <f t="shared" si="15"/>
        <v>6842</v>
      </c>
      <c r="N97" s="15">
        <f t="shared" si="15"/>
        <v>6842</v>
      </c>
      <c r="O97" s="15">
        <f t="shared" si="15"/>
        <v>6842</v>
      </c>
      <c r="P97" s="15">
        <f t="shared" si="15"/>
        <v>6842</v>
      </c>
      <c r="Q97" s="15">
        <f t="shared" si="15"/>
        <v>6842</v>
      </c>
      <c r="R97" s="15">
        <f t="shared" si="15"/>
        <v>6842</v>
      </c>
      <c r="S97" s="15">
        <f t="shared" si="15"/>
        <v>6842</v>
      </c>
      <c r="T97" s="15">
        <f t="shared" si="15"/>
        <v>6842</v>
      </c>
      <c r="U97" s="15">
        <f t="shared" si="15"/>
        <v>6842</v>
      </c>
      <c r="V97" s="15">
        <f t="shared" si="15"/>
        <v>6842</v>
      </c>
      <c r="W97" s="15">
        <f t="shared" si="15"/>
        <v>6842</v>
      </c>
      <c r="X97" s="15">
        <f t="shared" si="15"/>
        <v>6842</v>
      </c>
      <c r="Y97" s="15">
        <f t="shared" si="15"/>
        <v>6842</v>
      </c>
      <c r="Z97" s="15">
        <f t="shared" si="15"/>
        <v>6842</v>
      </c>
      <c r="AA97" s="16">
        <f t="shared" si="15"/>
        <v>6842</v>
      </c>
    </row>
    <row r="98" spans="7:27" x14ac:dyDescent="0.3">
      <c r="G98" s="12" t="s">
        <v>59</v>
      </c>
      <c r="H98" s="15">
        <f t="shared" ref="H98:AA98" si="16">$B$34</f>
        <v>4913.6000000000004</v>
      </c>
      <c r="I98" s="15">
        <f t="shared" si="16"/>
        <v>4913.6000000000004</v>
      </c>
      <c r="J98" s="15">
        <f t="shared" si="16"/>
        <v>4913.6000000000004</v>
      </c>
      <c r="K98" s="15">
        <f t="shared" si="16"/>
        <v>4913.6000000000004</v>
      </c>
      <c r="L98" s="15">
        <f t="shared" si="16"/>
        <v>4913.6000000000004</v>
      </c>
      <c r="M98" s="15">
        <f t="shared" si="16"/>
        <v>4913.6000000000004</v>
      </c>
      <c r="N98" s="15">
        <f t="shared" si="16"/>
        <v>4913.6000000000004</v>
      </c>
      <c r="O98" s="15">
        <f t="shared" si="16"/>
        <v>4913.6000000000004</v>
      </c>
      <c r="P98" s="15">
        <f t="shared" si="16"/>
        <v>4913.6000000000004</v>
      </c>
      <c r="Q98" s="15">
        <f t="shared" si="16"/>
        <v>4913.6000000000004</v>
      </c>
      <c r="R98" s="15">
        <f t="shared" si="16"/>
        <v>4913.6000000000004</v>
      </c>
      <c r="S98" s="15">
        <f t="shared" si="16"/>
        <v>4913.6000000000004</v>
      </c>
      <c r="T98" s="15">
        <f t="shared" si="16"/>
        <v>4913.6000000000004</v>
      </c>
      <c r="U98" s="15">
        <f t="shared" si="16"/>
        <v>4913.6000000000004</v>
      </c>
      <c r="V98" s="15">
        <f t="shared" si="16"/>
        <v>4913.6000000000004</v>
      </c>
      <c r="W98" s="15">
        <f t="shared" si="16"/>
        <v>4913.6000000000004</v>
      </c>
      <c r="X98" s="15">
        <f t="shared" si="16"/>
        <v>4913.6000000000004</v>
      </c>
      <c r="Y98" s="15">
        <f t="shared" si="16"/>
        <v>4913.6000000000004</v>
      </c>
      <c r="Z98" s="15">
        <f t="shared" si="16"/>
        <v>4913.6000000000004</v>
      </c>
      <c r="AA98" s="16">
        <f t="shared" si="16"/>
        <v>4913.6000000000004</v>
      </c>
    </row>
    <row r="99" spans="7:27" x14ac:dyDescent="0.3">
      <c r="G99" s="12" t="s">
        <v>56</v>
      </c>
      <c r="H99" s="15">
        <f>H97-H98</f>
        <v>1928.3999999999996</v>
      </c>
      <c r="I99" s="15">
        <f t="shared" ref="I99:AA99" si="17">I97-I98</f>
        <v>1928.3999999999996</v>
      </c>
      <c r="J99" s="15">
        <f t="shared" si="17"/>
        <v>1928.3999999999996</v>
      </c>
      <c r="K99" s="15">
        <f t="shared" si="17"/>
        <v>1928.3999999999996</v>
      </c>
      <c r="L99" s="15">
        <f t="shared" si="17"/>
        <v>1928.3999999999996</v>
      </c>
      <c r="M99" s="15">
        <f t="shared" si="17"/>
        <v>1928.3999999999996</v>
      </c>
      <c r="N99" s="15">
        <f t="shared" si="17"/>
        <v>1928.3999999999996</v>
      </c>
      <c r="O99" s="15">
        <f t="shared" si="17"/>
        <v>1928.3999999999996</v>
      </c>
      <c r="P99" s="15">
        <f t="shared" si="17"/>
        <v>1928.3999999999996</v>
      </c>
      <c r="Q99" s="15">
        <f t="shared" si="17"/>
        <v>1928.3999999999996</v>
      </c>
      <c r="R99" s="15">
        <f t="shared" si="17"/>
        <v>1928.3999999999996</v>
      </c>
      <c r="S99" s="15">
        <f t="shared" si="17"/>
        <v>1928.3999999999996</v>
      </c>
      <c r="T99" s="15">
        <f t="shared" si="17"/>
        <v>1928.3999999999996</v>
      </c>
      <c r="U99" s="15">
        <f t="shared" si="17"/>
        <v>1928.3999999999996</v>
      </c>
      <c r="V99" s="15">
        <f t="shared" si="17"/>
        <v>1928.3999999999996</v>
      </c>
      <c r="W99" s="15">
        <f t="shared" si="17"/>
        <v>1928.3999999999996</v>
      </c>
      <c r="X99" s="15">
        <f t="shared" si="17"/>
        <v>1928.3999999999996</v>
      </c>
      <c r="Y99" s="15">
        <f t="shared" si="17"/>
        <v>1928.3999999999996</v>
      </c>
      <c r="Z99" s="15">
        <f t="shared" si="17"/>
        <v>1928.3999999999996</v>
      </c>
      <c r="AA99" s="16">
        <f t="shared" si="17"/>
        <v>1928.3999999999996</v>
      </c>
    </row>
    <row r="100" spans="7:27" x14ac:dyDescent="0.3">
      <c r="G100" s="12" t="s">
        <v>67</v>
      </c>
      <c r="H100" s="15">
        <f>-(H96-H99)</f>
        <v>144428.4</v>
      </c>
      <c r="I100" s="15">
        <f>H100+I99</f>
        <v>146356.79999999999</v>
      </c>
      <c r="J100" s="15">
        <f t="shared" ref="J100:AA100" si="18">I100+J99</f>
        <v>148285.19999999998</v>
      </c>
      <c r="K100" s="15">
        <f t="shared" si="18"/>
        <v>150213.59999999998</v>
      </c>
      <c r="L100" s="15">
        <f t="shared" si="18"/>
        <v>152141.99999999997</v>
      </c>
      <c r="M100" s="15">
        <f t="shared" si="18"/>
        <v>154070.39999999997</v>
      </c>
      <c r="N100" s="15">
        <f t="shared" si="18"/>
        <v>155998.79999999996</v>
      </c>
      <c r="O100" s="15">
        <f t="shared" si="18"/>
        <v>157927.19999999995</v>
      </c>
      <c r="P100" s="15">
        <f t="shared" si="18"/>
        <v>159855.59999999995</v>
      </c>
      <c r="Q100" s="15">
        <f t="shared" si="18"/>
        <v>161783.99999999994</v>
      </c>
      <c r="R100" s="15">
        <f t="shared" si="18"/>
        <v>163712.39999999994</v>
      </c>
      <c r="S100" s="15">
        <f t="shared" si="18"/>
        <v>165640.79999999993</v>
      </c>
      <c r="T100" s="15">
        <f t="shared" si="18"/>
        <v>167569.19999999992</v>
      </c>
      <c r="U100" s="15">
        <f t="shared" si="18"/>
        <v>169497.59999999992</v>
      </c>
      <c r="V100" s="15">
        <f t="shared" si="18"/>
        <v>171425.99999999991</v>
      </c>
      <c r="W100" s="15">
        <f t="shared" si="18"/>
        <v>173354.39999999991</v>
      </c>
      <c r="X100" s="15">
        <f t="shared" si="18"/>
        <v>175282.7999999999</v>
      </c>
      <c r="Y100" s="15">
        <f t="shared" si="18"/>
        <v>177211.1999999999</v>
      </c>
      <c r="Z100" s="15">
        <f t="shared" si="18"/>
        <v>179139.59999999989</v>
      </c>
      <c r="AA100" s="16">
        <f t="shared" si="18"/>
        <v>181067.99999999988</v>
      </c>
    </row>
    <row r="101" spans="7:27" x14ac:dyDescent="0.3">
      <c r="G101" s="12"/>
      <c r="H101" s="10"/>
      <c r="I101" s="10"/>
      <c r="J101" s="10"/>
      <c r="K101" s="10"/>
      <c r="L101" s="10"/>
      <c r="M101" s="10"/>
      <c r="N101" s="10"/>
      <c r="O101" s="10"/>
      <c r="P101" s="10"/>
      <c r="Q101" s="10"/>
      <c r="R101" s="10"/>
      <c r="S101" s="10"/>
      <c r="T101" s="10"/>
      <c r="U101" s="10"/>
      <c r="V101" s="10"/>
      <c r="W101" s="10"/>
      <c r="X101" s="10"/>
      <c r="Y101" s="10"/>
      <c r="Z101" s="10"/>
      <c r="AA101" s="11"/>
    </row>
    <row r="102" spans="7:27" x14ac:dyDescent="0.3">
      <c r="G102" s="12"/>
      <c r="H102" s="10">
        <v>1</v>
      </c>
      <c r="I102" s="10">
        <v>2</v>
      </c>
      <c r="J102" s="10">
        <v>3</v>
      </c>
      <c r="K102" s="10">
        <v>4</v>
      </c>
      <c r="L102" s="10">
        <v>5</v>
      </c>
      <c r="M102" s="10">
        <v>6</v>
      </c>
      <c r="N102" s="10">
        <v>7</v>
      </c>
      <c r="O102" s="10">
        <v>8</v>
      </c>
      <c r="P102" s="10">
        <v>9</v>
      </c>
      <c r="Q102" s="10">
        <v>10</v>
      </c>
      <c r="R102" s="10">
        <v>11</v>
      </c>
      <c r="S102" s="10">
        <v>12</v>
      </c>
      <c r="T102" s="10">
        <v>13</v>
      </c>
      <c r="U102" s="10">
        <v>14</v>
      </c>
      <c r="V102" s="10">
        <v>15</v>
      </c>
      <c r="W102" s="10">
        <v>16</v>
      </c>
      <c r="X102" s="10">
        <v>17</v>
      </c>
      <c r="Y102" s="10">
        <v>18</v>
      </c>
      <c r="Z102" s="10">
        <v>19</v>
      </c>
      <c r="AA102" s="11">
        <v>20</v>
      </c>
    </row>
    <row r="103" spans="7:27" x14ac:dyDescent="0.3">
      <c r="G103" s="9" t="s">
        <v>61</v>
      </c>
      <c r="H103" s="10"/>
      <c r="I103" s="10"/>
      <c r="J103" s="10"/>
      <c r="K103" s="10"/>
      <c r="L103" s="10"/>
      <c r="M103" s="10"/>
      <c r="N103" s="10"/>
      <c r="O103" s="10"/>
      <c r="P103" s="10"/>
      <c r="Q103" s="10"/>
      <c r="R103" s="10"/>
      <c r="S103" s="10"/>
      <c r="T103" s="10"/>
      <c r="U103" s="10"/>
      <c r="V103" s="10"/>
      <c r="W103" s="10"/>
      <c r="X103" s="10"/>
      <c r="Y103" s="10"/>
      <c r="Z103" s="10"/>
      <c r="AA103" s="11"/>
    </row>
    <row r="104" spans="7:27" x14ac:dyDescent="0.3">
      <c r="G104" s="12" t="s">
        <v>55</v>
      </c>
      <c r="H104" s="15">
        <f>B7</f>
        <v>200000</v>
      </c>
      <c r="I104" s="15"/>
      <c r="J104" s="15"/>
      <c r="K104" s="15"/>
      <c r="L104" s="15"/>
      <c r="M104" s="15"/>
      <c r="N104" s="15"/>
      <c r="O104" s="15"/>
      <c r="P104" s="15"/>
      <c r="Q104" s="15"/>
      <c r="R104" s="15"/>
      <c r="S104" s="15"/>
      <c r="T104" s="15"/>
      <c r="U104" s="15"/>
      <c r="V104" s="15"/>
      <c r="W104" s="15"/>
      <c r="X104" s="15"/>
      <c r="Y104" s="15"/>
      <c r="Z104" s="15"/>
      <c r="AA104" s="16"/>
    </row>
    <row r="105" spans="7:27" x14ac:dyDescent="0.3">
      <c r="G105" s="12" t="s">
        <v>58</v>
      </c>
      <c r="H105" s="15">
        <f>H104-H85</f>
        <v>-92500</v>
      </c>
      <c r="I105" s="15"/>
      <c r="J105" s="15"/>
      <c r="K105" s="15"/>
      <c r="L105" s="15"/>
      <c r="M105" s="15"/>
      <c r="N105" s="15"/>
      <c r="O105" s="15"/>
      <c r="P105" s="15"/>
      <c r="Q105" s="15"/>
      <c r="R105" s="15"/>
      <c r="S105" s="15"/>
      <c r="T105" s="15"/>
      <c r="U105" s="15"/>
      <c r="V105" s="15"/>
      <c r="W105" s="15"/>
      <c r="X105" s="15"/>
      <c r="Y105" s="15"/>
      <c r="Z105" s="15"/>
      <c r="AA105" s="16"/>
    </row>
    <row r="106" spans="7:27" x14ac:dyDescent="0.3">
      <c r="G106" s="12" t="s">
        <v>60</v>
      </c>
      <c r="H106" s="15">
        <f t="shared" ref="H106:AA106" si="19">H90</f>
        <v>6842</v>
      </c>
      <c r="I106" s="15">
        <f t="shared" si="19"/>
        <v>6842</v>
      </c>
      <c r="J106" s="15">
        <f t="shared" si="19"/>
        <v>6842</v>
      </c>
      <c r="K106" s="15">
        <f t="shared" si="19"/>
        <v>6842</v>
      </c>
      <c r="L106" s="15">
        <f t="shared" si="19"/>
        <v>6842</v>
      </c>
      <c r="M106" s="15">
        <f t="shared" si="19"/>
        <v>6842</v>
      </c>
      <c r="N106" s="15">
        <f t="shared" si="19"/>
        <v>6842</v>
      </c>
      <c r="O106" s="15">
        <f t="shared" si="19"/>
        <v>6842</v>
      </c>
      <c r="P106" s="15">
        <f t="shared" si="19"/>
        <v>6842</v>
      </c>
      <c r="Q106" s="15">
        <f t="shared" si="19"/>
        <v>6842</v>
      </c>
      <c r="R106" s="15">
        <f t="shared" si="19"/>
        <v>6842</v>
      </c>
      <c r="S106" s="15">
        <f t="shared" si="19"/>
        <v>6842</v>
      </c>
      <c r="T106" s="15">
        <f t="shared" si="19"/>
        <v>6842</v>
      </c>
      <c r="U106" s="15">
        <f t="shared" si="19"/>
        <v>6842</v>
      </c>
      <c r="V106" s="15">
        <f t="shared" si="19"/>
        <v>6842</v>
      </c>
      <c r="W106" s="15">
        <f t="shared" si="19"/>
        <v>6842</v>
      </c>
      <c r="X106" s="15">
        <f t="shared" si="19"/>
        <v>6842</v>
      </c>
      <c r="Y106" s="15">
        <f t="shared" si="19"/>
        <v>6842</v>
      </c>
      <c r="Z106" s="15">
        <f t="shared" si="19"/>
        <v>6842</v>
      </c>
      <c r="AA106" s="16">
        <f t="shared" si="19"/>
        <v>6842</v>
      </c>
    </row>
    <row r="107" spans="7:27" x14ac:dyDescent="0.3">
      <c r="G107" s="12" t="s">
        <v>64</v>
      </c>
      <c r="H107" s="15">
        <f t="shared" ref="H107:AA107" si="20">$B$35</f>
        <v>2400</v>
      </c>
      <c r="I107" s="15">
        <f t="shared" si="20"/>
        <v>2400</v>
      </c>
      <c r="J107" s="15">
        <f t="shared" si="20"/>
        <v>2400</v>
      </c>
      <c r="K107" s="15">
        <f t="shared" si="20"/>
        <v>2400</v>
      </c>
      <c r="L107" s="15">
        <f t="shared" si="20"/>
        <v>2400</v>
      </c>
      <c r="M107" s="15">
        <f t="shared" si="20"/>
        <v>2400</v>
      </c>
      <c r="N107" s="15">
        <f t="shared" si="20"/>
        <v>2400</v>
      </c>
      <c r="O107" s="15">
        <f t="shared" si="20"/>
        <v>2400</v>
      </c>
      <c r="P107" s="15">
        <f t="shared" si="20"/>
        <v>2400</v>
      </c>
      <c r="Q107" s="15">
        <f t="shared" si="20"/>
        <v>2400</v>
      </c>
      <c r="R107" s="15">
        <f t="shared" si="20"/>
        <v>2400</v>
      </c>
      <c r="S107" s="15">
        <f t="shared" si="20"/>
        <v>2400</v>
      </c>
      <c r="T107" s="15">
        <f t="shared" si="20"/>
        <v>2400</v>
      </c>
      <c r="U107" s="15">
        <f t="shared" si="20"/>
        <v>2400</v>
      </c>
      <c r="V107" s="15">
        <f t="shared" si="20"/>
        <v>2400</v>
      </c>
      <c r="W107" s="15">
        <f t="shared" si="20"/>
        <v>2400</v>
      </c>
      <c r="X107" s="15">
        <f t="shared" si="20"/>
        <v>2400</v>
      </c>
      <c r="Y107" s="15">
        <f t="shared" si="20"/>
        <v>2400</v>
      </c>
      <c r="Z107" s="15">
        <f t="shared" si="20"/>
        <v>2400</v>
      </c>
      <c r="AA107" s="16">
        <f t="shared" si="20"/>
        <v>2400</v>
      </c>
    </row>
    <row r="108" spans="7:27" x14ac:dyDescent="0.3">
      <c r="G108" s="12" t="s">
        <v>56</v>
      </c>
      <c r="H108" s="15">
        <f>H106-H107</f>
        <v>4442</v>
      </c>
      <c r="I108" s="15">
        <f t="shared" ref="I108:AA108" si="21">I106-I107</f>
        <v>4442</v>
      </c>
      <c r="J108" s="15">
        <f t="shared" si="21"/>
        <v>4442</v>
      </c>
      <c r="K108" s="15">
        <f t="shared" si="21"/>
        <v>4442</v>
      </c>
      <c r="L108" s="15">
        <f t="shared" si="21"/>
        <v>4442</v>
      </c>
      <c r="M108" s="15">
        <f t="shared" si="21"/>
        <v>4442</v>
      </c>
      <c r="N108" s="15">
        <f t="shared" si="21"/>
        <v>4442</v>
      </c>
      <c r="O108" s="15">
        <f t="shared" si="21"/>
        <v>4442</v>
      </c>
      <c r="P108" s="15">
        <f t="shared" si="21"/>
        <v>4442</v>
      </c>
      <c r="Q108" s="15">
        <f t="shared" si="21"/>
        <v>4442</v>
      </c>
      <c r="R108" s="15">
        <f t="shared" si="21"/>
        <v>4442</v>
      </c>
      <c r="S108" s="15">
        <f t="shared" si="21"/>
        <v>4442</v>
      </c>
      <c r="T108" s="15">
        <f t="shared" si="21"/>
        <v>4442</v>
      </c>
      <c r="U108" s="15">
        <f t="shared" si="21"/>
        <v>4442</v>
      </c>
      <c r="V108" s="15">
        <f t="shared" si="21"/>
        <v>4442</v>
      </c>
      <c r="W108" s="15">
        <f t="shared" si="21"/>
        <v>4442</v>
      </c>
      <c r="X108" s="15">
        <f t="shared" si="21"/>
        <v>4442</v>
      </c>
      <c r="Y108" s="15">
        <f t="shared" si="21"/>
        <v>4442</v>
      </c>
      <c r="Z108" s="15">
        <f t="shared" si="21"/>
        <v>4442</v>
      </c>
      <c r="AA108" s="16">
        <f t="shared" si="21"/>
        <v>4442</v>
      </c>
    </row>
    <row r="109" spans="7:27" x14ac:dyDescent="0.3">
      <c r="G109" s="12" t="s">
        <v>68</v>
      </c>
      <c r="H109" s="15">
        <f>-H105+H108</f>
        <v>96942</v>
      </c>
      <c r="I109" s="15">
        <f>H109+I108</f>
        <v>101384</v>
      </c>
      <c r="J109" s="15">
        <f t="shared" ref="J109:AA109" si="22">I109+J108</f>
        <v>105826</v>
      </c>
      <c r="K109" s="15">
        <f t="shared" si="22"/>
        <v>110268</v>
      </c>
      <c r="L109" s="15">
        <f t="shared" si="22"/>
        <v>114710</v>
      </c>
      <c r="M109" s="15">
        <f t="shared" si="22"/>
        <v>119152</v>
      </c>
      <c r="N109" s="15">
        <f t="shared" si="22"/>
        <v>123594</v>
      </c>
      <c r="O109" s="15">
        <f t="shared" si="22"/>
        <v>128036</v>
      </c>
      <c r="P109" s="15">
        <f t="shared" si="22"/>
        <v>132478</v>
      </c>
      <c r="Q109" s="15">
        <f t="shared" si="22"/>
        <v>136920</v>
      </c>
      <c r="R109" s="15">
        <f t="shared" si="22"/>
        <v>141362</v>
      </c>
      <c r="S109" s="15">
        <f t="shared" si="22"/>
        <v>145804</v>
      </c>
      <c r="T109" s="15">
        <f t="shared" si="22"/>
        <v>150246</v>
      </c>
      <c r="U109" s="15">
        <f t="shared" si="22"/>
        <v>154688</v>
      </c>
      <c r="V109" s="15">
        <f t="shared" si="22"/>
        <v>159130</v>
      </c>
      <c r="W109" s="15">
        <f t="shared" si="22"/>
        <v>163572</v>
      </c>
      <c r="X109" s="15">
        <f t="shared" si="22"/>
        <v>168014</v>
      </c>
      <c r="Y109" s="15">
        <f t="shared" si="22"/>
        <v>172456</v>
      </c>
      <c r="Z109" s="15">
        <f t="shared" si="22"/>
        <v>176898</v>
      </c>
      <c r="AA109" s="16">
        <f t="shared" si="22"/>
        <v>181340</v>
      </c>
    </row>
    <row r="110" spans="7:27" x14ac:dyDescent="0.3">
      <c r="G110" s="12"/>
      <c r="H110" s="10"/>
      <c r="I110" s="10"/>
      <c r="J110" s="10"/>
      <c r="K110" s="10"/>
      <c r="L110" s="10"/>
      <c r="M110" s="10"/>
      <c r="N110" s="10"/>
      <c r="O110" s="10"/>
      <c r="P110" s="10"/>
      <c r="Q110" s="10"/>
      <c r="R110" s="10"/>
      <c r="S110" s="10"/>
      <c r="T110" s="10"/>
      <c r="U110" s="10"/>
      <c r="V110" s="10"/>
      <c r="W110" s="10"/>
      <c r="X110" s="10"/>
      <c r="Y110" s="10"/>
      <c r="Z110" s="10"/>
      <c r="AA110" s="11"/>
    </row>
    <row r="111" spans="7:27" x14ac:dyDescent="0.3">
      <c r="G111" s="12"/>
      <c r="H111" s="10">
        <v>1</v>
      </c>
      <c r="I111" s="10">
        <v>2</v>
      </c>
      <c r="J111" s="10">
        <v>3</v>
      </c>
      <c r="K111" s="10">
        <v>4</v>
      </c>
      <c r="L111" s="10">
        <v>5</v>
      </c>
      <c r="M111" s="10">
        <v>6</v>
      </c>
      <c r="N111" s="10">
        <v>7</v>
      </c>
      <c r="O111" s="10">
        <v>8</v>
      </c>
      <c r="P111" s="10">
        <v>9</v>
      </c>
      <c r="Q111" s="10">
        <v>10</v>
      </c>
      <c r="R111" s="10">
        <v>11</v>
      </c>
      <c r="S111" s="10">
        <v>12</v>
      </c>
      <c r="T111" s="10">
        <v>13</v>
      </c>
      <c r="U111" s="10">
        <v>14</v>
      </c>
      <c r="V111" s="10">
        <v>15</v>
      </c>
      <c r="W111" s="10">
        <v>16</v>
      </c>
      <c r="X111" s="10">
        <v>17</v>
      </c>
      <c r="Y111" s="10">
        <v>18</v>
      </c>
      <c r="Z111" s="10">
        <v>19</v>
      </c>
      <c r="AA111" s="11">
        <v>20</v>
      </c>
    </row>
    <row r="112" spans="7:27" x14ac:dyDescent="0.3">
      <c r="G112" s="9" t="s">
        <v>63</v>
      </c>
      <c r="H112" s="10"/>
      <c r="I112" s="10"/>
      <c r="J112" s="10"/>
      <c r="K112" s="10"/>
      <c r="L112" s="10"/>
      <c r="M112" s="10"/>
      <c r="N112" s="10"/>
      <c r="O112" s="10"/>
      <c r="P112" s="10"/>
      <c r="Q112" s="10"/>
      <c r="R112" s="10"/>
      <c r="S112" s="10"/>
      <c r="T112" s="10"/>
      <c r="U112" s="10"/>
      <c r="V112" s="10"/>
      <c r="W112" s="10"/>
      <c r="X112" s="10"/>
      <c r="Y112" s="10"/>
      <c r="Z112" s="10"/>
      <c r="AA112" s="11"/>
    </row>
    <row r="113" spans="7:27" x14ac:dyDescent="0.3">
      <c r="G113" s="12" t="s">
        <v>55</v>
      </c>
      <c r="H113" s="15">
        <f>B8</f>
        <v>15000</v>
      </c>
      <c r="I113" s="15"/>
      <c r="J113" s="15"/>
      <c r="K113" s="15"/>
      <c r="L113" s="15"/>
      <c r="M113" s="15"/>
      <c r="N113" s="15"/>
      <c r="O113" s="15"/>
      <c r="P113" s="15"/>
      <c r="Q113" s="15"/>
      <c r="R113" s="15"/>
      <c r="S113" s="15"/>
      <c r="T113" s="15"/>
      <c r="U113" s="15"/>
      <c r="V113" s="15"/>
      <c r="W113" s="15"/>
      <c r="X113" s="15"/>
      <c r="Y113" s="15"/>
      <c r="Z113" s="15"/>
      <c r="AA113" s="16"/>
    </row>
    <row r="114" spans="7:27" x14ac:dyDescent="0.3">
      <c r="G114" s="12" t="s">
        <v>58</v>
      </c>
      <c r="H114" s="15">
        <f>H113-H85</f>
        <v>-277500</v>
      </c>
      <c r="I114" s="15"/>
      <c r="J114" s="15"/>
      <c r="K114" s="15"/>
      <c r="L114" s="15"/>
      <c r="M114" s="15"/>
      <c r="N114" s="15"/>
      <c r="O114" s="15"/>
      <c r="P114" s="15"/>
      <c r="Q114" s="15"/>
      <c r="R114" s="15"/>
      <c r="S114" s="15"/>
      <c r="T114" s="15"/>
      <c r="U114" s="15"/>
      <c r="V114" s="15"/>
      <c r="W114" s="15"/>
      <c r="X114" s="15"/>
      <c r="Y114" s="15"/>
      <c r="Z114" s="15"/>
      <c r="AA114" s="16"/>
    </row>
    <row r="115" spans="7:27" x14ac:dyDescent="0.3">
      <c r="G115" s="12" t="s">
        <v>60</v>
      </c>
      <c r="H115" s="15">
        <f t="shared" ref="H115:AA115" si="23">H90</f>
        <v>6842</v>
      </c>
      <c r="I115" s="15">
        <f t="shared" si="23"/>
        <v>6842</v>
      </c>
      <c r="J115" s="15">
        <f t="shared" si="23"/>
        <v>6842</v>
      </c>
      <c r="K115" s="15">
        <f t="shared" si="23"/>
        <v>6842</v>
      </c>
      <c r="L115" s="15">
        <f t="shared" si="23"/>
        <v>6842</v>
      </c>
      <c r="M115" s="15">
        <f t="shared" si="23"/>
        <v>6842</v>
      </c>
      <c r="N115" s="15">
        <f t="shared" si="23"/>
        <v>6842</v>
      </c>
      <c r="O115" s="15">
        <f t="shared" si="23"/>
        <v>6842</v>
      </c>
      <c r="P115" s="15">
        <f t="shared" si="23"/>
        <v>6842</v>
      </c>
      <c r="Q115" s="15">
        <f t="shared" si="23"/>
        <v>6842</v>
      </c>
      <c r="R115" s="15">
        <f t="shared" si="23"/>
        <v>6842</v>
      </c>
      <c r="S115" s="15">
        <f t="shared" si="23"/>
        <v>6842</v>
      </c>
      <c r="T115" s="15">
        <f t="shared" si="23"/>
        <v>6842</v>
      </c>
      <c r="U115" s="15">
        <f t="shared" si="23"/>
        <v>6842</v>
      </c>
      <c r="V115" s="15">
        <f t="shared" si="23"/>
        <v>6842</v>
      </c>
      <c r="W115" s="15">
        <f t="shared" si="23"/>
        <v>6842</v>
      </c>
      <c r="X115" s="15">
        <f t="shared" si="23"/>
        <v>6842</v>
      </c>
      <c r="Y115" s="15">
        <f t="shared" si="23"/>
        <v>6842</v>
      </c>
      <c r="Z115" s="15">
        <f t="shared" si="23"/>
        <v>6842</v>
      </c>
      <c r="AA115" s="16">
        <f t="shared" si="23"/>
        <v>6842</v>
      </c>
    </row>
    <row r="116" spans="7:27" x14ac:dyDescent="0.3">
      <c r="G116" s="12" t="s">
        <v>65</v>
      </c>
      <c r="H116" s="15">
        <f t="shared" ref="H116:AA116" si="24">$B$36</f>
        <v>3987.5</v>
      </c>
      <c r="I116" s="15">
        <f t="shared" si="24"/>
        <v>3987.5</v>
      </c>
      <c r="J116" s="15">
        <f t="shared" si="24"/>
        <v>3987.5</v>
      </c>
      <c r="K116" s="15">
        <f t="shared" si="24"/>
        <v>3987.5</v>
      </c>
      <c r="L116" s="15">
        <f t="shared" si="24"/>
        <v>3987.5</v>
      </c>
      <c r="M116" s="15">
        <f t="shared" si="24"/>
        <v>3987.5</v>
      </c>
      <c r="N116" s="15">
        <f t="shared" si="24"/>
        <v>3987.5</v>
      </c>
      <c r="O116" s="15">
        <f t="shared" si="24"/>
        <v>3987.5</v>
      </c>
      <c r="P116" s="15">
        <f t="shared" si="24"/>
        <v>3987.5</v>
      </c>
      <c r="Q116" s="15">
        <f t="shared" si="24"/>
        <v>3987.5</v>
      </c>
      <c r="R116" s="15">
        <f t="shared" si="24"/>
        <v>3987.5</v>
      </c>
      <c r="S116" s="15">
        <f t="shared" si="24"/>
        <v>3987.5</v>
      </c>
      <c r="T116" s="15">
        <f t="shared" si="24"/>
        <v>3987.5</v>
      </c>
      <c r="U116" s="15">
        <f t="shared" si="24"/>
        <v>3987.5</v>
      </c>
      <c r="V116" s="15">
        <f t="shared" si="24"/>
        <v>3987.5</v>
      </c>
      <c r="W116" s="15">
        <f t="shared" si="24"/>
        <v>3987.5</v>
      </c>
      <c r="X116" s="15">
        <f t="shared" si="24"/>
        <v>3987.5</v>
      </c>
      <c r="Y116" s="15">
        <f t="shared" si="24"/>
        <v>3987.5</v>
      </c>
      <c r="Z116" s="15">
        <f t="shared" si="24"/>
        <v>3987.5</v>
      </c>
      <c r="AA116" s="16">
        <f t="shared" si="24"/>
        <v>3987.5</v>
      </c>
    </row>
    <row r="117" spans="7:27" x14ac:dyDescent="0.3">
      <c r="G117" s="12" t="s">
        <v>56</v>
      </c>
      <c r="H117" s="15">
        <f>H115-H116</f>
        <v>2854.5</v>
      </c>
      <c r="I117" s="15">
        <f t="shared" ref="I117:AA117" si="25">I115-I116</f>
        <v>2854.5</v>
      </c>
      <c r="J117" s="15">
        <f t="shared" si="25"/>
        <v>2854.5</v>
      </c>
      <c r="K117" s="15">
        <f t="shared" si="25"/>
        <v>2854.5</v>
      </c>
      <c r="L117" s="15">
        <f t="shared" si="25"/>
        <v>2854.5</v>
      </c>
      <c r="M117" s="15">
        <f t="shared" si="25"/>
        <v>2854.5</v>
      </c>
      <c r="N117" s="15">
        <f t="shared" si="25"/>
        <v>2854.5</v>
      </c>
      <c r="O117" s="15">
        <f t="shared" si="25"/>
        <v>2854.5</v>
      </c>
      <c r="P117" s="15">
        <f t="shared" si="25"/>
        <v>2854.5</v>
      </c>
      <c r="Q117" s="15">
        <f t="shared" si="25"/>
        <v>2854.5</v>
      </c>
      <c r="R117" s="15">
        <f t="shared" si="25"/>
        <v>2854.5</v>
      </c>
      <c r="S117" s="15">
        <f t="shared" si="25"/>
        <v>2854.5</v>
      </c>
      <c r="T117" s="15">
        <f t="shared" si="25"/>
        <v>2854.5</v>
      </c>
      <c r="U117" s="15">
        <f t="shared" si="25"/>
        <v>2854.5</v>
      </c>
      <c r="V117" s="15">
        <f t="shared" si="25"/>
        <v>2854.5</v>
      </c>
      <c r="W117" s="15">
        <f t="shared" si="25"/>
        <v>2854.5</v>
      </c>
      <c r="X117" s="15">
        <f t="shared" si="25"/>
        <v>2854.5</v>
      </c>
      <c r="Y117" s="15">
        <f t="shared" si="25"/>
        <v>2854.5</v>
      </c>
      <c r="Z117" s="15">
        <f t="shared" si="25"/>
        <v>2854.5</v>
      </c>
      <c r="AA117" s="16">
        <f t="shared" si="25"/>
        <v>2854.5</v>
      </c>
    </row>
    <row r="118" spans="7:27" ht="15" thickBot="1" x14ac:dyDescent="0.35">
      <c r="G118" s="13" t="s">
        <v>69</v>
      </c>
      <c r="H118" s="17">
        <f>-H114+H117</f>
        <v>280354.5</v>
      </c>
      <c r="I118" s="17">
        <f>H118+I117</f>
        <v>283209</v>
      </c>
      <c r="J118" s="17">
        <f t="shared" ref="J118:AA118" si="26">I118+J117</f>
        <v>286063.5</v>
      </c>
      <c r="K118" s="17">
        <f t="shared" si="26"/>
        <v>288918</v>
      </c>
      <c r="L118" s="17">
        <f t="shared" si="26"/>
        <v>291772.5</v>
      </c>
      <c r="M118" s="17">
        <f t="shared" si="26"/>
        <v>294627</v>
      </c>
      <c r="N118" s="17">
        <f t="shared" si="26"/>
        <v>297481.5</v>
      </c>
      <c r="O118" s="17">
        <f t="shared" si="26"/>
        <v>300336</v>
      </c>
      <c r="P118" s="17">
        <f t="shared" si="26"/>
        <v>303190.5</v>
      </c>
      <c r="Q118" s="17">
        <f t="shared" si="26"/>
        <v>306045</v>
      </c>
      <c r="R118" s="17">
        <f t="shared" si="26"/>
        <v>308899.5</v>
      </c>
      <c r="S118" s="17">
        <f t="shared" si="26"/>
        <v>311754</v>
      </c>
      <c r="T118" s="17">
        <f t="shared" si="26"/>
        <v>314608.5</v>
      </c>
      <c r="U118" s="17">
        <f t="shared" si="26"/>
        <v>317463</v>
      </c>
      <c r="V118" s="17">
        <f t="shared" si="26"/>
        <v>320317.5</v>
      </c>
      <c r="W118" s="17">
        <f t="shared" si="26"/>
        <v>323172</v>
      </c>
      <c r="X118" s="17">
        <f t="shared" si="26"/>
        <v>326026.5</v>
      </c>
      <c r="Y118" s="17">
        <f t="shared" si="26"/>
        <v>328881</v>
      </c>
      <c r="Z118" s="17">
        <f t="shared" si="26"/>
        <v>331735.5</v>
      </c>
      <c r="AA118" s="18">
        <f t="shared" si="26"/>
        <v>334590</v>
      </c>
    </row>
  </sheetData>
  <mergeCells count="9">
    <mergeCell ref="A1:C1"/>
    <mergeCell ref="G59:AA59"/>
    <mergeCell ref="G79:AA79"/>
    <mergeCell ref="A25:D25"/>
    <mergeCell ref="A33:B33"/>
    <mergeCell ref="A2:C2"/>
    <mergeCell ref="G69:AA69"/>
    <mergeCell ref="G60:AA60"/>
    <mergeCell ref="B11:D1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2"/>
  <sheetViews>
    <sheetView workbookViewId="0">
      <selection activeCell="F23" sqref="F23"/>
    </sheetView>
  </sheetViews>
  <sheetFormatPr baseColWidth="10" defaultRowHeight="14.4" x14ac:dyDescent="0.3"/>
  <cols>
    <col min="1" max="1" width="13.109375" bestFit="1" customWidth="1"/>
    <col min="3" max="3" width="15.6640625" bestFit="1" customWidth="1"/>
  </cols>
  <sheetData>
    <row r="1" spans="1:6" x14ac:dyDescent="0.3">
      <c r="A1" s="1" t="s">
        <v>8</v>
      </c>
    </row>
    <row r="2" spans="1:6" x14ac:dyDescent="0.3">
      <c r="A2" t="s">
        <v>66</v>
      </c>
    </row>
    <row r="3" spans="1:6" x14ac:dyDescent="0.3">
      <c r="A3">
        <v>10</v>
      </c>
      <c r="B3" t="s">
        <v>11</v>
      </c>
    </row>
    <row r="4" spans="1:6" x14ac:dyDescent="0.3">
      <c r="A4">
        <v>1</v>
      </c>
      <c r="B4" t="s">
        <v>22</v>
      </c>
    </row>
    <row r="5" spans="1:6" x14ac:dyDescent="0.3">
      <c r="A5">
        <v>0.75</v>
      </c>
      <c r="B5" t="s">
        <v>23</v>
      </c>
    </row>
    <row r="6" spans="1:6" x14ac:dyDescent="0.3">
      <c r="A6">
        <v>2</v>
      </c>
      <c r="B6" t="s">
        <v>24</v>
      </c>
    </row>
    <row r="7" spans="1:6" x14ac:dyDescent="0.3">
      <c r="A7">
        <v>5.4999999999999997E-3</v>
      </c>
      <c r="B7" t="s">
        <v>41</v>
      </c>
    </row>
    <row r="9" spans="1:6" x14ac:dyDescent="0.3">
      <c r="A9" s="4" t="s">
        <v>50</v>
      </c>
      <c r="B9" s="4"/>
      <c r="C9" s="4"/>
      <c r="D9" s="4"/>
      <c r="E9" s="4"/>
      <c r="F9" s="4"/>
    </row>
    <row r="10" spans="1:6" x14ac:dyDescent="0.3">
      <c r="A10" t="s">
        <v>51</v>
      </c>
      <c r="B10" t="s">
        <v>49</v>
      </c>
      <c r="C10" t="s">
        <v>48</v>
      </c>
      <c r="D10" t="s">
        <v>52</v>
      </c>
    </row>
    <row r="11" spans="1:6" x14ac:dyDescent="0.3">
      <c r="A11" t="s">
        <v>13</v>
      </c>
      <c r="B11">
        <v>0.06</v>
      </c>
      <c r="C11" t="s">
        <v>32</v>
      </c>
    </row>
    <row r="12" spans="1:6" x14ac:dyDescent="0.3">
      <c r="B12">
        <v>0.71519999999999995</v>
      </c>
      <c r="C12" t="s">
        <v>44</v>
      </c>
      <c r="D12" t="s">
        <v>45</v>
      </c>
    </row>
    <row r="13" spans="1:6" x14ac:dyDescent="0.3">
      <c r="A13" t="s">
        <v>0</v>
      </c>
      <c r="B13">
        <v>0.68420000000000003</v>
      </c>
      <c r="C13" t="s">
        <v>33</v>
      </c>
    </row>
    <row r="14" spans="1:6" x14ac:dyDescent="0.3">
      <c r="A14" t="s">
        <v>3</v>
      </c>
      <c r="B14">
        <v>0.93889999999999996</v>
      </c>
      <c r="C14" t="s">
        <v>46</v>
      </c>
      <c r="D14" t="s">
        <v>47</v>
      </c>
    </row>
    <row r="15" spans="1:6" x14ac:dyDescent="0.3">
      <c r="A15" t="s">
        <v>34</v>
      </c>
      <c r="B15">
        <v>245.68</v>
      </c>
      <c r="C15" t="s">
        <v>35</v>
      </c>
    </row>
    <row r="16" spans="1:6" x14ac:dyDescent="0.3">
      <c r="A16" t="s">
        <v>30</v>
      </c>
      <c r="B16">
        <v>24</v>
      </c>
      <c r="C16" t="s">
        <v>36</v>
      </c>
    </row>
    <row r="17" spans="1:3" x14ac:dyDescent="0.3">
      <c r="A17" t="s">
        <v>31</v>
      </c>
      <c r="B17">
        <v>72.5</v>
      </c>
      <c r="C17" t="s">
        <v>37</v>
      </c>
    </row>
    <row r="19" spans="1:3" x14ac:dyDescent="0.3">
      <c r="A19" s="1" t="s">
        <v>96</v>
      </c>
    </row>
    <row r="20" spans="1:3" x14ac:dyDescent="0.3">
      <c r="A20" t="s">
        <v>97</v>
      </c>
    </row>
    <row r="21" spans="1:3" x14ac:dyDescent="0.3">
      <c r="A21">
        <v>30</v>
      </c>
      <c r="B21" t="s">
        <v>98</v>
      </c>
    </row>
    <row r="23" spans="1:3" x14ac:dyDescent="0.3">
      <c r="A23" t="s">
        <v>99</v>
      </c>
    </row>
    <row r="24" spans="1:3" x14ac:dyDescent="0.3">
      <c r="A24">
        <v>15</v>
      </c>
      <c r="B24" t="s">
        <v>100</v>
      </c>
    </row>
    <row r="27" spans="1:3" s="2" customFormat="1" x14ac:dyDescent="0.3">
      <c r="A27" s="2" t="s">
        <v>93</v>
      </c>
    </row>
    <row r="29" spans="1:3" x14ac:dyDescent="0.3">
      <c r="A29" s="1" t="s">
        <v>25</v>
      </c>
    </row>
    <row r="30" spans="1:3" x14ac:dyDescent="0.3">
      <c r="A30" t="s">
        <v>26</v>
      </c>
      <c r="B30">
        <v>92</v>
      </c>
      <c r="C30" t="s">
        <v>27</v>
      </c>
    </row>
    <row r="31" spans="1:3" x14ac:dyDescent="0.3">
      <c r="A31" t="s">
        <v>17</v>
      </c>
      <c r="B31">
        <v>93</v>
      </c>
      <c r="C31" t="s">
        <v>27</v>
      </c>
    </row>
    <row r="32" spans="1:3" x14ac:dyDescent="0.3">
      <c r="A32" t="s">
        <v>28</v>
      </c>
      <c r="B32">
        <v>85</v>
      </c>
      <c r="C32" t="s">
        <v>27</v>
      </c>
    </row>
    <row r="33" spans="1:5" x14ac:dyDescent="0.3">
      <c r="A33" t="s">
        <v>29</v>
      </c>
      <c r="B33">
        <v>93</v>
      </c>
      <c r="C33" t="s">
        <v>27</v>
      </c>
    </row>
    <row r="34" spans="1:5" x14ac:dyDescent="0.3">
      <c r="A34" t="s">
        <v>38</v>
      </c>
      <c r="B34">
        <v>103</v>
      </c>
      <c r="C34" t="s">
        <v>27</v>
      </c>
    </row>
    <row r="36" spans="1:5" x14ac:dyDescent="0.3">
      <c r="A36" s="5" t="s">
        <v>16</v>
      </c>
      <c r="B36" s="5"/>
      <c r="C36" s="5"/>
      <c r="D36" s="5"/>
      <c r="E36" s="5"/>
    </row>
    <row r="37" spans="1:5" x14ac:dyDescent="0.3">
      <c r="A37" t="s">
        <v>9</v>
      </c>
      <c r="B37" t="s">
        <v>10</v>
      </c>
      <c r="C37" t="s">
        <v>11</v>
      </c>
    </row>
    <row r="38" spans="1:5" x14ac:dyDescent="0.3">
      <c r="A38" t="s">
        <v>0</v>
      </c>
      <c r="B38" t="s">
        <v>12</v>
      </c>
      <c r="C38">
        <v>9.94</v>
      </c>
      <c r="D38" t="s">
        <v>14</v>
      </c>
    </row>
    <row r="39" spans="1:5" x14ac:dyDescent="0.3">
      <c r="A39" t="s">
        <v>13</v>
      </c>
      <c r="B39" t="s">
        <v>6</v>
      </c>
      <c r="C39">
        <v>11.92</v>
      </c>
      <c r="D39" t="s">
        <v>15</v>
      </c>
    </row>
    <row r="40" spans="1:5" x14ac:dyDescent="0.3">
      <c r="A40" t="s">
        <v>3</v>
      </c>
      <c r="B40" t="s">
        <v>7</v>
      </c>
      <c r="C40">
        <v>13.4</v>
      </c>
    </row>
    <row r="41" spans="1:5" x14ac:dyDescent="0.3">
      <c r="A41" t="s">
        <v>17</v>
      </c>
      <c r="B41" t="s">
        <v>7</v>
      </c>
      <c r="C41">
        <v>4.8</v>
      </c>
      <c r="D41" t="s">
        <v>14</v>
      </c>
      <c r="E41" t="s">
        <v>18</v>
      </c>
    </row>
    <row r="42" spans="1:5" x14ac:dyDescent="0.3">
      <c r="A42" t="s">
        <v>21</v>
      </c>
      <c r="B42" t="s">
        <v>7</v>
      </c>
      <c r="C42">
        <v>4</v>
      </c>
      <c r="D42" t="s">
        <v>14</v>
      </c>
      <c r="E42" t="s">
        <v>20</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P18" sqref="P18"/>
    </sheetView>
  </sheetViews>
  <sheetFormatPr baseColWidth="10" defaultRowHeight="14.4" x14ac:dyDescent="0.3"/>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
  <sheetViews>
    <sheetView workbookViewId="0">
      <selection activeCell="B13" sqref="B13"/>
    </sheetView>
  </sheetViews>
  <sheetFormatPr baseColWidth="10" defaultRowHeight="14.4" x14ac:dyDescent="0.3"/>
  <sheetData>
    <row r="1" spans="1:7" x14ac:dyDescent="0.3">
      <c r="A1" s="1" t="s">
        <v>101</v>
      </c>
    </row>
    <row r="2" spans="1:7" x14ac:dyDescent="0.3">
      <c r="A2" t="s">
        <v>102</v>
      </c>
      <c r="D2" s="26"/>
      <c r="E2" t="s">
        <v>103</v>
      </c>
    </row>
    <row r="3" spans="1:7" x14ac:dyDescent="0.3">
      <c r="A3" t="s">
        <v>104</v>
      </c>
      <c r="E3" s="2">
        <f>D2*'Données fixes'!A21</f>
        <v>0</v>
      </c>
      <c r="F3" t="s">
        <v>5</v>
      </c>
    </row>
    <row r="5" spans="1:7" x14ac:dyDescent="0.3">
      <c r="A5" s="1" t="s">
        <v>105</v>
      </c>
    </row>
    <row r="6" spans="1:7" x14ac:dyDescent="0.3">
      <c r="A6" t="s">
        <v>106</v>
      </c>
      <c r="D6" s="25"/>
      <c r="F6" s="26"/>
      <c r="G6" t="s">
        <v>5</v>
      </c>
    </row>
    <row r="7" spans="1:7" x14ac:dyDescent="0.3">
      <c r="A7" t="s">
        <v>104</v>
      </c>
      <c r="E7" s="2">
        <f>F6*'Données fixes'!A24</f>
        <v>0</v>
      </c>
      <c r="F7" t="s">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Lisez-moi</vt:lpstr>
      <vt:lpstr>Calculateur</vt:lpstr>
      <vt:lpstr>Données fixes</vt:lpstr>
      <vt:lpstr>Prix des chaudières</vt:lpstr>
      <vt:lpstr>Dimensionnement ballon tampon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Pierre-Louis Bombeck</dc:creator>
  <cp:lastModifiedBy>Hannah</cp:lastModifiedBy>
  <dcterms:created xsi:type="dcterms:W3CDTF">2020-02-05T13:16:45Z</dcterms:created>
  <dcterms:modified xsi:type="dcterms:W3CDTF">2022-05-20T06:58:06Z</dcterms:modified>
</cp:coreProperties>
</file>